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d.docs.live.net/b0c480b0fd5d9471/Documents/"/>
    </mc:Choice>
  </mc:AlternateContent>
  <xr:revisionPtr revIDLastSave="0" documentId="8_{3566412D-ED98-4576-AC24-B7D57F794735}" xr6:coauthVersionLast="47" xr6:coauthVersionMax="47" xr10:uidLastSave="{00000000-0000-0000-0000-000000000000}"/>
  <bookViews>
    <workbookView xWindow="-98" yWindow="-98" windowWidth="22695" windowHeight="14476" firstSheet="4" activeTab="4" xr2:uid="{8A1AA605-980E-46F5-9CA1-57BDE8614226}"/>
  </bookViews>
  <sheets>
    <sheet name="Commerical Assumptions" sheetId="3" r:id="rId1"/>
    <sheet name="Commercial Proforma" sheetId="4" r:id="rId2"/>
    <sheet name="Residential Assumptions" sheetId="7" r:id="rId3"/>
    <sheet name="Residential Proforma" sheetId="5" r:id="rId4"/>
    <sheet name="All Cash Flow" sheetId="9" r:id="rId5"/>
    <sheet name="Sensitivity Analysis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9" l="1"/>
  <c r="E22" i="9"/>
  <c r="E20" i="9"/>
  <c r="E21" i="9"/>
  <c r="C24" i="9"/>
  <c r="C23" i="9"/>
  <c r="D22" i="9"/>
  <c r="E24" i="9"/>
  <c r="D24" i="9"/>
  <c r="F15" i="9"/>
  <c r="C7" i="3"/>
  <c r="D21" i="9"/>
  <c r="C21" i="9"/>
  <c r="D20" i="9"/>
  <c r="C20" i="9"/>
  <c r="D19" i="9"/>
  <c r="C19" i="9"/>
  <c r="B123" i="10"/>
  <c r="B124" i="10"/>
  <c r="B125" i="10"/>
  <c r="B122" i="10"/>
  <c r="B117" i="10"/>
  <c r="B118" i="10"/>
  <c r="B119" i="10"/>
  <c r="B120" i="10"/>
  <c r="C123" i="10"/>
  <c r="C124" i="10"/>
  <c r="C125" i="10"/>
  <c r="C122" i="10"/>
  <c r="I12" i="7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Y8" i="9"/>
  <c r="Z8" i="9"/>
  <c r="P23" i="5"/>
  <c r="L8" i="3"/>
  <c r="L9" i="3" s="1"/>
  <c r="D24" i="7"/>
  <c r="D30" i="7"/>
  <c r="C5" i="7"/>
  <c r="L28" i="3"/>
  <c r="D13" i="9"/>
  <c r="F3" i="4"/>
  <c r="Z38" i="5"/>
  <c r="Y7" i="9" s="1"/>
  <c r="AA38" i="5"/>
  <c r="Z7" i="9" s="1"/>
  <c r="AB38" i="5"/>
  <c r="AA7" i="9" s="1"/>
  <c r="AC38" i="5"/>
  <c r="AB7" i="9" s="1"/>
  <c r="AD38" i="5"/>
  <c r="AC7" i="9" s="1"/>
  <c r="AE38" i="5"/>
  <c r="AD7" i="9" s="1"/>
  <c r="AF38" i="5"/>
  <c r="AE7" i="9" s="1"/>
  <c r="AG38" i="5"/>
  <c r="AF7" i="9" s="1"/>
  <c r="AH38" i="5"/>
  <c r="AG7" i="9" s="1"/>
  <c r="AI38" i="5"/>
  <c r="AH7" i="9" s="1"/>
  <c r="AJ38" i="5"/>
  <c r="AI7" i="9" s="1"/>
  <c r="AK38" i="5"/>
  <c r="AJ7" i="9" s="1"/>
  <c r="AL38" i="5"/>
  <c r="AK7" i="9" s="1"/>
  <c r="AM38" i="5"/>
  <c r="AL7" i="9" s="1"/>
  <c r="AN38" i="5"/>
  <c r="AM7" i="9" s="1"/>
  <c r="AO38" i="5"/>
  <c r="AN7" i="9" s="1"/>
  <c r="AP38" i="5"/>
  <c r="AO7" i="9" s="1"/>
  <c r="AQ38" i="5"/>
  <c r="AP7" i="9" s="1"/>
  <c r="AR38" i="5"/>
  <c r="AQ7" i="9" s="1"/>
  <c r="AS38" i="5"/>
  <c r="AR7" i="9" s="1"/>
  <c r="AT38" i="5"/>
  <c r="AS7" i="9" s="1"/>
  <c r="AU38" i="5"/>
  <c r="AT7" i="9" s="1"/>
  <c r="AV38" i="5"/>
  <c r="AU7" i="9" s="1"/>
  <c r="AW38" i="5"/>
  <c r="AV7" i="9" s="1"/>
  <c r="AX38" i="5"/>
  <c r="AW7" i="9" s="1"/>
  <c r="AY38" i="5"/>
  <c r="AX7" i="9" s="1"/>
  <c r="AZ38" i="5"/>
  <c r="AY7" i="9" s="1"/>
  <c r="BA38" i="5"/>
  <c r="AZ7" i="9" s="1"/>
  <c r="BB38" i="5"/>
  <c r="BA7" i="9" s="1"/>
  <c r="BC38" i="5"/>
  <c r="BB7" i="9" s="1"/>
  <c r="BD38" i="5"/>
  <c r="BC7" i="9" s="1"/>
  <c r="BE38" i="5"/>
  <c r="BD7" i="9" s="1"/>
  <c r="BF38" i="5"/>
  <c r="BE7" i="9" s="1"/>
  <c r="BG38" i="5"/>
  <c r="BF7" i="9" s="1"/>
  <c r="BH38" i="5"/>
  <c r="BG7" i="9" s="1"/>
  <c r="BI38" i="5"/>
  <c r="BH7" i="9" s="1"/>
  <c r="BJ38" i="5"/>
  <c r="BI7" i="9" s="1"/>
  <c r="BK38" i="5"/>
  <c r="BJ7" i="9" s="1"/>
  <c r="BL38" i="5"/>
  <c r="BK7" i="9" s="1"/>
  <c r="BM38" i="5"/>
  <c r="BL7" i="9" s="1"/>
  <c r="BN38" i="5"/>
  <c r="BM7" i="9" s="1"/>
  <c r="BO38" i="5"/>
  <c r="BN7" i="9" s="1"/>
  <c r="BP38" i="5"/>
  <c r="BO7" i="9" s="1"/>
  <c r="BQ38" i="5"/>
  <c r="BP7" i="9" s="1"/>
  <c r="BR38" i="5"/>
  <c r="BQ7" i="9" s="1"/>
  <c r="BS38" i="5"/>
  <c r="BR7" i="9" s="1"/>
  <c r="BT38" i="5"/>
  <c r="BS7" i="9" s="1"/>
  <c r="BU38" i="5"/>
  <c r="BT7" i="9" s="1"/>
  <c r="BV38" i="5"/>
  <c r="BU7" i="9" s="1"/>
  <c r="BW38" i="5"/>
  <c r="BV7" i="9" s="1"/>
  <c r="BX38" i="5"/>
  <c r="BW7" i="9" s="1"/>
  <c r="BY38" i="5"/>
  <c r="BX7" i="9" s="1"/>
  <c r="BZ38" i="5"/>
  <c r="BY7" i="9" s="1"/>
  <c r="CA38" i="5"/>
  <c r="BZ7" i="9" s="1"/>
  <c r="CB38" i="5"/>
  <c r="CA7" i="9" s="1"/>
  <c r="CC38" i="5"/>
  <c r="CB7" i="9" s="1"/>
  <c r="CD38" i="5"/>
  <c r="CC7" i="9" s="1"/>
  <c r="CE38" i="5"/>
  <c r="CD7" i="9" s="1"/>
  <c r="CF38" i="5"/>
  <c r="CE7" i="9" s="1"/>
  <c r="CG38" i="5"/>
  <c r="CF7" i="9" s="1"/>
  <c r="CH38" i="5"/>
  <c r="CG7" i="9" s="1"/>
  <c r="CI38" i="5"/>
  <c r="CH7" i="9" s="1"/>
  <c r="CJ38" i="5"/>
  <c r="CI7" i="9" s="1"/>
  <c r="CK38" i="5"/>
  <c r="CJ7" i="9" s="1"/>
  <c r="CL38" i="5"/>
  <c r="CK7" i="9" s="1"/>
  <c r="CM38" i="5"/>
  <c r="CL7" i="9" s="1"/>
  <c r="CN38" i="5"/>
  <c r="CM7" i="9" s="1"/>
  <c r="CO38" i="5"/>
  <c r="CN7" i="9" s="1"/>
  <c r="CP38" i="5"/>
  <c r="CO7" i="9" s="1"/>
  <c r="CQ38" i="5"/>
  <c r="CP7" i="9" s="1"/>
  <c r="CR38" i="5"/>
  <c r="CQ7" i="9" s="1"/>
  <c r="CS38" i="5"/>
  <c r="CR7" i="9" s="1"/>
  <c r="CT38" i="5"/>
  <c r="CS7" i="9" s="1"/>
  <c r="CU38" i="5"/>
  <c r="CT7" i="9" s="1"/>
  <c r="CV38" i="5"/>
  <c r="CU7" i="9" s="1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E27" i="7"/>
  <c r="D33" i="5"/>
  <c r="D29" i="5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D4" i="9"/>
  <c r="D8" i="9" s="1"/>
  <c r="E4" i="5"/>
  <c r="CV7" i="9"/>
  <c r="CV6" i="9"/>
  <c r="E3" i="9"/>
  <c r="F3" i="5"/>
  <c r="F6" i="3"/>
  <c r="D11" i="9" s="1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E32" i="5"/>
  <c r="E10" i="5"/>
  <c r="E36" i="5"/>
  <c r="E3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Z25" i="5"/>
  <c r="AA25" i="5"/>
  <c r="AB25" i="5"/>
  <c r="AC25" i="5"/>
  <c r="AD25" i="5"/>
  <c r="AE25" i="5"/>
  <c r="AF25" i="5"/>
  <c r="AG25" i="5"/>
  <c r="AH25" i="5"/>
  <c r="AI25" i="5"/>
  <c r="J23" i="5"/>
  <c r="L23" i="5"/>
  <c r="N23" i="5"/>
  <c r="R23" i="5"/>
  <c r="T23" i="5"/>
  <c r="V23" i="5"/>
  <c r="X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F23" i="5"/>
  <c r="G23" i="5"/>
  <c r="H23" i="5"/>
  <c r="I23" i="5"/>
  <c r="E23" i="5"/>
  <c r="E15" i="5"/>
  <c r="D7" i="5"/>
  <c r="D6" i="5"/>
  <c r="D35" i="5" s="1"/>
  <c r="F4" i="5"/>
  <c r="E4" i="4"/>
  <c r="G3" i="5"/>
  <c r="AI52" i="4"/>
  <c r="AH6" i="9" s="1"/>
  <c r="AH9" i="9" s="1"/>
  <c r="AJ52" i="4"/>
  <c r="AI6" i="9" s="1"/>
  <c r="AI9" i="9" s="1"/>
  <c r="AK52" i="4"/>
  <c r="AJ6" i="9" s="1"/>
  <c r="AJ9" i="9" s="1"/>
  <c r="AL52" i="4"/>
  <c r="AK6" i="9" s="1"/>
  <c r="AK9" i="9" s="1"/>
  <c r="AM52" i="4"/>
  <c r="AL6" i="9" s="1"/>
  <c r="AL9" i="9" s="1"/>
  <c r="AN52" i="4"/>
  <c r="AM6" i="9" s="1"/>
  <c r="AM9" i="9" s="1"/>
  <c r="AO52" i="4"/>
  <c r="AN6" i="9" s="1"/>
  <c r="AN9" i="9" s="1"/>
  <c r="AP52" i="4"/>
  <c r="AO6" i="9" s="1"/>
  <c r="AO9" i="9" s="1"/>
  <c r="AQ52" i="4"/>
  <c r="AP6" i="9" s="1"/>
  <c r="AP9" i="9" s="1"/>
  <c r="AR52" i="4"/>
  <c r="AQ6" i="9" s="1"/>
  <c r="AQ9" i="9" s="1"/>
  <c r="AS52" i="4"/>
  <c r="AR6" i="9" s="1"/>
  <c r="AR9" i="9" s="1"/>
  <c r="AT52" i="4"/>
  <c r="AS6" i="9" s="1"/>
  <c r="AS9" i="9" s="1"/>
  <c r="AU52" i="4"/>
  <c r="AT6" i="9" s="1"/>
  <c r="AT9" i="9" s="1"/>
  <c r="AV52" i="4"/>
  <c r="AU6" i="9" s="1"/>
  <c r="AU9" i="9" s="1"/>
  <c r="AW52" i="4"/>
  <c r="AV6" i="9" s="1"/>
  <c r="AV9" i="9" s="1"/>
  <c r="AX52" i="4"/>
  <c r="AW6" i="9" s="1"/>
  <c r="AW9" i="9" s="1"/>
  <c r="AY52" i="4"/>
  <c r="AX6" i="9" s="1"/>
  <c r="AX9" i="9" s="1"/>
  <c r="AZ52" i="4"/>
  <c r="AY6" i="9" s="1"/>
  <c r="AY9" i="9" s="1"/>
  <c r="BA52" i="4"/>
  <c r="AZ6" i="9" s="1"/>
  <c r="AZ9" i="9" s="1"/>
  <c r="BB52" i="4"/>
  <c r="BA6" i="9" s="1"/>
  <c r="BA9" i="9" s="1"/>
  <c r="BC52" i="4"/>
  <c r="BB6" i="9" s="1"/>
  <c r="BB9" i="9" s="1"/>
  <c r="BD52" i="4"/>
  <c r="BC6" i="9" s="1"/>
  <c r="BC9" i="9" s="1"/>
  <c r="BE52" i="4"/>
  <c r="BD6" i="9" s="1"/>
  <c r="BD9" i="9" s="1"/>
  <c r="BF52" i="4"/>
  <c r="BE6" i="9" s="1"/>
  <c r="BE9" i="9" s="1"/>
  <c r="BG52" i="4"/>
  <c r="BF6" i="9" s="1"/>
  <c r="BF9" i="9" s="1"/>
  <c r="BH52" i="4"/>
  <c r="BG6" i="9" s="1"/>
  <c r="BG9" i="9" s="1"/>
  <c r="BI52" i="4"/>
  <c r="BH6" i="9" s="1"/>
  <c r="BH9" i="9" s="1"/>
  <c r="BJ52" i="4"/>
  <c r="BI6" i="9" s="1"/>
  <c r="BI9" i="9" s="1"/>
  <c r="BK52" i="4"/>
  <c r="BJ6" i="9" s="1"/>
  <c r="BJ9" i="9" s="1"/>
  <c r="BL52" i="4"/>
  <c r="BK6" i="9" s="1"/>
  <c r="BK9" i="9" s="1"/>
  <c r="BM52" i="4"/>
  <c r="BL6" i="9" s="1"/>
  <c r="BL9" i="9" s="1"/>
  <c r="BN52" i="4"/>
  <c r="BM6" i="9" s="1"/>
  <c r="BM9" i="9" s="1"/>
  <c r="BO52" i="4"/>
  <c r="BN6" i="9" s="1"/>
  <c r="BN9" i="9" s="1"/>
  <c r="BP52" i="4"/>
  <c r="BO6" i="9" s="1"/>
  <c r="BO9" i="9" s="1"/>
  <c r="BQ52" i="4"/>
  <c r="BP6" i="9" s="1"/>
  <c r="BP9" i="9" s="1"/>
  <c r="BR52" i="4"/>
  <c r="BQ6" i="9" s="1"/>
  <c r="BQ9" i="9" s="1"/>
  <c r="BS52" i="4"/>
  <c r="BR6" i="9" s="1"/>
  <c r="BR9" i="9" s="1"/>
  <c r="BT52" i="4"/>
  <c r="BS6" i="9" s="1"/>
  <c r="BS9" i="9" s="1"/>
  <c r="BU52" i="4"/>
  <c r="BT6" i="9" s="1"/>
  <c r="BT9" i="9" s="1"/>
  <c r="BV52" i="4"/>
  <c r="BU6" i="9" s="1"/>
  <c r="BU9" i="9" s="1"/>
  <c r="BW52" i="4"/>
  <c r="BV6" i="9" s="1"/>
  <c r="BV9" i="9" s="1"/>
  <c r="BX52" i="4"/>
  <c r="BW6" i="9" s="1"/>
  <c r="BW9" i="9" s="1"/>
  <c r="BY52" i="4"/>
  <c r="BX6" i="9" s="1"/>
  <c r="BX9" i="9" s="1"/>
  <c r="BZ52" i="4"/>
  <c r="BY6" i="9" s="1"/>
  <c r="BY9" i="9" s="1"/>
  <c r="CA52" i="4"/>
  <c r="BZ6" i="9" s="1"/>
  <c r="BZ9" i="9" s="1"/>
  <c r="CB52" i="4"/>
  <c r="CA6" i="9" s="1"/>
  <c r="CA9" i="9" s="1"/>
  <c r="CC52" i="4"/>
  <c r="CB6" i="9" s="1"/>
  <c r="CB9" i="9" s="1"/>
  <c r="CD52" i="4"/>
  <c r="CC6" i="9" s="1"/>
  <c r="CC9" i="9" s="1"/>
  <c r="CE52" i="4"/>
  <c r="CD6" i="9" s="1"/>
  <c r="CD9" i="9" s="1"/>
  <c r="CF52" i="4"/>
  <c r="CE6" i="9" s="1"/>
  <c r="CE9" i="9" s="1"/>
  <c r="CG52" i="4"/>
  <c r="CF6" i="9" s="1"/>
  <c r="CF9" i="9" s="1"/>
  <c r="CH52" i="4"/>
  <c r="CG6" i="9" s="1"/>
  <c r="CG9" i="9" s="1"/>
  <c r="CI52" i="4"/>
  <c r="CH6" i="9" s="1"/>
  <c r="CH9" i="9" s="1"/>
  <c r="CJ52" i="4"/>
  <c r="CI6" i="9" s="1"/>
  <c r="CI9" i="9" s="1"/>
  <c r="CK52" i="4"/>
  <c r="CJ6" i="9" s="1"/>
  <c r="CJ9" i="9" s="1"/>
  <c r="CL52" i="4"/>
  <c r="CK6" i="9" s="1"/>
  <c r="CK9" i="9" s="1"/>
  <c r="CM52" i="4"/>
  <c r="CL6" i="9" s="1"/>
  <c r="CL9" i="9" s="1"/>
  <c r="CN52" i="4"/>
  <c r="CM6" i="9" s="1"/>
  <c r="CM9" i="9" s="1"/>
  <c r="CO52" i="4"/>
  <c r="CN6" i="9" s="1"/>
  <c r="CN9" i="9" s="1"/>
  <c r="CP52" i="4"/>
  <c r="CO6" i="9" s="1"/>
  <c r="CO9" i="9" s="1"/>
  <c r="CQ52" i="4"/>
  <c r="CP6" i="9" s="1"/>
  <c r="CP9" i="9" s="1"/>
  <c r="CR52" i="4"/>
  <c r="CQ6" i="9" s="1"/>
  <c r="CQ9" i="9" s="1"/>
  <c r="CS52" i="4"/>
  <c r="CR6" i="9" s="1"/>
  <c r="CR9" i="9" s="1"/>
  <c r="CT52" i="4"/>
  <c r="CS6" i="9" s="1"/>
  <c r="CS9" i="9" s="1"/>
  <c r="CU52" i="4"/>
  <c r="CT6" i="9" s="1"/>
  <c r="CT9" i="9" s="1"/>
  <c r="CV52" i="4"/>
  <c r="CU6" i="9" s="1"/>
  <c r="CU9" i="9" s="1"/>
  <c r="Z52" i="4"/>
  <c r="Y6" i="9" s="1"/>
  <c r="Y9" i="9" s="1"/>
  <c r="AA52" i="4"/>
  <c r="Z6" i="9" s="1"/>
  <c r="Z9" i="9" s="1"/>
  <c r="AB52" i="4"/>
  <c r="AA6" i="9" s="1"/>
  <c r="AA9" i="9" s="1"/>
  <c r="AC52" i="4"/>
  <c r="AB6" i="9" s="1"/>
  <c r="AB9" i="9" s="1"/>
  <c r="AD52" i="4"/>
  <c r="AC6" i="9" s="1"/>
  <c r="AC9" i="9" s="1"/>
  <c r="AE52" i="4"/>
  <c r="AD6" i="9" s="1"/>
  <c r="AD9" i="9" s="1"/>
  <c r="AF52" i="4"/>
  <c r="AE6" i="9" s="1"/>
  <c r="AE9" i="9" s="1"/>
  <c r="AG52" i="4"/>
  <c r="AF6" i="9" s="1"/>
  <c r="AF9" i="9" s="1"/>
  <c r="AH52" i="4"/>
  <c r="AG6" i="9" s="1"/>
  <c r="AG9" i="9" s="1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F4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Z35" i="4"/>
  <c r="AA35" i="4"/>
  <c r="AB35" i="4"/>
  <c r="AC35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G3" i="4"/>
  <c r="X33" i="4"/>
  <c r="F33" i="4"/>
  <c r="G33" i="4"/>
  <c r="H33" i="4"/>
  <c r="I33" i="4"/>
  <c r="J33" i="4"/>
  <c r="L33" i="4"/>
  <c r="P33" i="4"/>
  <c r="R33" i="4"/>
  <c r="T33" i="4"/>
  <c r="V33" i="4"/>
  <c r="Z33" i="4"/>
  <c r="AA33" i="4"/>
  <c r="AB33" i="4"/>
  <c r="AC33" i="4"/>
  <c r="E33" i="4"/>
  <c r="F24" i="4"/>
  <c r="F23" i="4"/>
  <c r="F22" i="4"/>
  <c r="F21" i="4"/>
  <c r="L14" i="3"/>
  <c r="L15" i="3" s="1"/>
  <c r="I14" i="3"/>
  <c r="I15" i="3" s="1"/>
  <c r="F14" i="3"/>
  <c r="C14" i="3"/>
  <c r="C15" i="3" s="1"/>
  <c r="F15" i="7"/>
  <c r="C15" i="7"/>
  <c r="F15" i="3"/>
  <c r="H3" i="5" l="1"/>
  <c r="G4" i="5"/>
  <c r="G36" i="5" s="1"/>
  <c r="F31" i="5"/>
  <c r="F9" i="5"/>
  <c r="F35" i="5"/>
  <c r="F15" i="5"/>
  <c r="F16" i="5"/>
  <c r="D32" i="5"/>
  <c r="D13" i="5"/>
  <c r="D10" i="5"/>
  <c r="E6" i="5"/>
  <c r="E29" i="5"/>
  <c r="CV9" i="9"/>
  <c r="F9" i="4"/>
  <c r="F43" i="4"/>
  <c r="F38" i="4"/>
  <c r="F37" i="4"/>
  <c r="E49" i="4"/>
  <c r="E9" i="4"/>
  <c r="F45" i="4"/>
  <c r="H3" i="4"/>
  <c r="G4" i="4"/>
  <c r="G9" i="4" s="1"/>
  <c r="E37" i="4"/>
  <c r="E44" i="4"/>
  <c r="E50" i="4"/>
  <c r="E42" i="4"/>
  <c r="E39" i="4"/>
  <c r="E24" i="4"/>
  <c r="E23" i="4"/>
  <c r="E47" i="4"/>
  <c r="E11" i="4"/>
  <c r="E38" i="4"/>
  <c r="E45" i="4"/>
  <c r="E43" i="4"/>
  <c r="E48" i="4"/>
  <c r="E40" i="4"/>
  <c r="E21" i="4"/>
  <c r="E22" i="4"/>
  <c r="E6" i="4"/>
  <c r="E16" i="4" s="1"/>
  <c r="E26" i="4" s="1"/>
  <c r="G27" i="5"/>
  <c r="G9" i="5"/>
  <c r="G29" i="5"/>
  <c r="G28" i="5"/>
  <c r="G32" i="5"/>
  <c r="G7" i="5"/>
  <c r="G33" i="5"/>
  <c r="G15" i="5"/>
  <c r="G31" i="5"/>
  <c r="G35" i="5"/>
  <c r="G6" i="5"/>
  <c r="G10" i="5"/>
  <c r="G16" i="5"/>
  <c r="D27" i="5"/>
  <c r="D31" i="5"/>
  <c r="D15" i="5"/>
  <c r="D9" i="5"/>
  <c r="D18" i="5"/>
  <c r="D12" i="5"/>
  <c r="E13" i="9"/>
  <c r="F3" i="9"/>
  <c r="E4" i="9"/>
  <c r="F49" i="4"/>
  <c r="F39" i="4"/>
  <c r="F50" i="4"/>
  <c r="F47" i="4"/>
  <c r="F48" i="4"/>
  <c r="F40" i="4"/>
  <c r="F44" i="4"/>
  <c r="F42" i="4"/>
  <c r="E28" i="5"/>
  <c r="E31" i="5"/>
  <c r="E7" i="5"/>
  <c r="E13" i="5" s="1"/>
  <c r="E9" i="5"/>
  <c r="E12" i="5" s="1"/>
  <c r="E18" i="5" s="1"/>
  <c r="E27" i="5"/>
  <c r="E16" i="5"/>
  <c r="E33" i="5"/>
  <c r="F29" i="5"/>
  <c r="F28" i="5"/>
  <c r="F6" i="5"/>
  <c r="F12" i="5" s="1"/>
  <c r="F18" i="5" s="1"/>
  <c r="F32" i="5"/>
  <c r="F7" i="5"/>
  <c r="F33" i="5"/>
  <c r="F36" i="5"/>
  <c r="F27" i="5"/>
  <c r="F10" i="5"/>
  <c r="D28" i="5"/>
  <c r="D19" i="5"/>
  <c r="D36" i="5"/>
  <c r="D16" i="5"/>
  <c r="G14" i="4"/>
  <c r="G19" i="4" s="1"/>
  <c r="G13" i="4"/>
  <c r="G12" i="4"/>
  <c r="F14" i="4"/>
  <c r="F19" i="4" s="1"/>
  <c r="F29" i="4" s="1"/>
  <c r="F13" i="4"/>
  <c r="F12" i="4"/>
  <c r="E14" i="4"/>
  <c r="E19" i="4" s="1"/>
  <c r="E13" i="4"/>
  <c r="E12" i="4"/>
  <c r="G11" i="4"/>
  <c r="G8" i="4"/>
  <c r="G18" i="4" s="1"/>
  <c r="G7" i="4"/>
  <c r="G17" i="4" s="1"/>
  <c r="F11" i="4"/>
  <c r="F8" i="4"/>
  <c r="F18" i="4" s="1"/>
  <c r="F28" i="4" s="1"/>
  <c r="F7" i="4"/>
  <c r="E7" i="4"/>
  <c r="E8" i="4"/>
  <c r="E18" i="4" s="1"/>
  <c r="E28" i="4" s="1"/>
  <c r="G6" i="4"/>
  <c r="G16" i="4" s="1"/>
  <c r="F6" i="4"/>
  <c r="E11" i="9" l="1"/>
  <c r="E8" i="9"/>
  <c r="H4" i="5"/>
  <c r="H36" i="5" s="1"/>
  <c r="I3" i="5"/>
  <c r="E19" i="5"/>
  <c r="E21" i="5" s="1"/>
  <c r="E25" i="5" s="1"/>
  <c r="E38" i="5" s="1"/>
  <c r="E29" i="4"/>
  <c r="G13" i="5"/>
  <c r="G19" i="5" s="1"/>
  <c r="F13" i="5"/>
  <c r="F19" i="5" s="1"/>
  <c r="F21" i="5"/>
  <c r="F25" i="5" s="1"/>
  <c r="F38" i="5" s="1"/>
  <c r="E7" i="9" s="1"/>
  <c r="F16" i="4"/>
  <c r="F26" i="4" s="1"/>
  <c r="G12" i="5"/>
  <c r="G18" i="5" s="1"/>
  <c r="G21" i="5" s="1"/>
  <c r="G25" i="5" s="1"/>
  <c r="G38" i="5" s="1"/>
  <c r="F7" i="9" s="1"/>
  <c r="G42" i="4"/>
  <c r="G38" i="4"/>
  <c r="G37" i="4"/>
  <c r="G49" i="4"/>
  <c r="G50" i="4"/>
  <c r="G45" i="4"/>
  <c r="G47" i="4"/>
  <c r="G44" i="4"/>
  <c r="G40" i="4"/>
  <c r="G43" i="4"/>
  <c r="G23" i="4"/>
  <c r="G28" i="4" s="1"/>
  <c r="G21" i="4"/>
  <c r="G26" i="4" s="1"/>
  <c r="G39" i="4"/>
  <c r="G48" i="4"/>
  <c r="G24" i="4"/>
  <c r="G29" i="4" s="1"/>
  <c r="G22" i="4"/>
  <c r="G27" i="4"/>
  <c r="H4" i="4"/>
  <c r="I3" i="4"/>
  <c r="E17" i="4"/>
  <c r="E27" i="4" s="1"/>
  <c r="E31" i="4" s="1"/>
  <c r="E35" i="4" s="1"/>
  <c r="E52" i="4" s="1"/>
  <c r="F17" i="4"/>
  <c r="F27" i="4" s="1"/>
  <c r="F13" i="9"/>
  <c r="F4" i="9"/>
  <c r="G3" i="9"/>
  <c r="D7" i="9" l="1"/>
  <c r="D6" i="9"/>
  <c r="F11" i="9"/>
  <c r="F8" i="9"/>
  <c r="I4" i="5"/>
  <c r="J3" i="5"/>
  <c r="H32" i="5"/>
  <c r="H31" i="5"/>
  <c r="H27" i="5"/>
  <c r="H29" i="5"/>
  <c r="H33" i="5"/>
  <c r="H35" i="5"/>
  <c r="H28" i="5"/>
  <c r="F31" i="4"/>
  <c r="F35" i="4" s="1"/>
  <c r="F52" i="4" s="1"/>
  <c r="G31" i="4"/>
  <c r="G35" i="4" s="1"/>
  <c r="G52" i="4" s="1"/>
  <c r="F6" i="9" s="1"/>
  <c r="F9" i="9" s="1"/>
  <c r="H43" i="4"/>
  <c r="H39" i="4"/>
  <c r="H42" i="4"/>
  <c r="H38" i="4"/>
  <c r="H37" i="4"/>
  <c r="H48" i="4"/>
  <c r="H45" i="4"/>
  <c r="H49" i="4"/>
  <c r="H40" i="4"/>
  <c r="H47" i="4"/>
  <c r="H44" i="4"/>
  <c r="H50" i="4"/>
  <c r="G13" i="9"/>
  <c r="G4" i="9"/>
  <c r="H3" i="9"/>
  <c r="J3" i="4"/>
  <c r="I4" i="4"/>
  <c r="C22" i="9" l="1"/>
  <c r="D9" i="9"/>
  <c r="E6" i="9"/>
  <c r="G11" i="9"/>
  <c r="G8" i="9"/>
  <c r="J4" i="5"/>
  <c r="K3" i="5"/>
  <c r="I31" i="5"/>
  <c r="I27" i="5"/>
  <c r="I35" i="5"/>
  <c r="I36" i="5"/>
  <c r="I33" i="5"/>
  <c r="I29" i="5"/>
  <c r="I28" i="5"/>
  <c r="I32" i="5"/>
  <c r="I44" i="4"/>
  <c r="I40" i="4"/>
  <c r="I43" i="4"/>
  <c r="I39" i="4"/>
  <c r="I42" i="4"/>
  <c r="I38" i="4"/>
  <c r="I45" i="4"/>
  <c r="I50" i="4"/>
  <c r="I49" i="4"/>
  <c r="I37" i="4"/>
  <c r="I47" i="4"/>
  <c r="I48" i="4"/>
  <c r="K3" i="4"/>
  <c r="J4" i="4"/>
  <c r="H13" i="9"/>
  <c r="I3" i="9"/>
  <c r="H4" i="9"/>
  <c r="D23" i="9" l="1"/>
  <c r="D15" i="9"/>
  <c r="E9" i="9"/>
  <c r="H11" i="9"/>
  <c r="H8" i="9"/>
  <c r="K4" i="5"/>
  <c r="L3" i="5"/>
  <c r="J33" i="5"/>
  <c r="J27" i="5"/>
  <c r="J32" i="5"/>
  <c r="J36" i="5"/>
  <c r="J28" i="5"/>
  <c r="J29" i="5"/>
  <c r="J31" i="5"/>
  <c r="J35" i="5"/>
  <c r="I4" i="9"/>
  <c r="I13" i="9"/>
  <c r="J3" i="9"/>
  <c r="K4" i="4"/>
  <c r="L3" i="4"/>
  <c r="J45" i="4"/>
  <c r="J44" i="4"/>
  <c r="J40" i="4"/>
  <c r="J50" i="4"/>
  <c r="J48" i="4"/>
  <c r="J43" i="4"/>
  <c r="J42" i="4"/>
  <c r="J37" i="4"/>
  <c r="J39" i="4"/>
  <c r="J49" i="4"/>
  <c r="J47" i="4"/>
  <c r="J38" i="4"/>
  <c r="E15" i="9" l="1"/>
  <c r="I11" i="9"/>
  <c r="I8" i="9"/>
  <c r="M3" i="5"/>
  <c r="L4" i="5"/>
  <c r="K32" i="5"/>
  <c r="K33" i="5"/>
  <c r="K27" i="5"/>
  <c r="K36" i="5"/>
  <c r="K29" i="5"/>
  <c r="K31" i="5"/>
  <c r="K28" i="5"/>
  <c r="K35" i="5"/>
  <c r="L4" i="4"/>
  <c r="M3" i="4"/>
  <c r="K49" i="4"/>
  <c r="K47" i="4"/>
  <c r="K45" i="4"/>
  <c r="K40" i="4"/>
  <c r="K37" i="4"/>
  <c r="K50" i="4"/>
  <c r="K43" i="4"/>
  <c r="K42" i="4"/>
  <c r="K39" i="4"/>
  <c r="K38" i="4"/>
  <c r="K48" i="4"/>
  <c r="K44" i="4"/>
  <c r="K3" i="9"/>
  <c r="J4" i="9"/>
  <c r="J13" i="9"/>
  <c r="J11" i="9" l="1"/>
  <c r="J8" i="9"/>
  <c r="L32" i="5"/>
  <c r="L31" i="5"/>
  <c r="L35" i="5"/>
  <c r="L29" i="5"/>
  <c r="L27" i="5"/>
  <c r="L33" i="5"/>
  <c r="L36" i="5"/>
  <c r="L28" i="5"/>
  <c r="M4" i="5"/>
  <c r="N3" i="5"/>
  <c r="K13" i="9"/>
  <c r="L3" i="9"/>
  <c r="K4" i="9"/>
  <c r="N3" i="4"/>
  <c r="M4" i="4"/>
  <c r="L49" i="4"/>
  <c r="L50" i="4"/>
  <c r="L47" i="4"/>
  <c r="L43" i="4"/>
  <c r="L39" i="4"/>
  <c r="L38" i="4"/>
  <c r="L48" i="4"/>
  <c r="L44" i="4"/>
  <c r="L42" i="4"/>
  <c r="L37" i="4"/>
  <c r="L45" i="4"/>
  <c r="L40" i="4"/>
  <c r="D31" i="7"/>
  <c r="B47" i="3"/>
  <c r="B48" i="3"/>
  <c r="B49" i="3"/>
  <c r="B50" i="3"/>
  <c r="B38" i="3"/>
  <c r="B39" i="3"/>
  <c r="B40" i="3"/>
  <c r="B41" i="3"/>
  <c r="B37" i="3"/>
  <c r="B28" i="3"/>
  <c r="B46" i="3"/>
  <c r="C51" i="3"/>
  <c r="D51" i="3"/>
  <c r="L16" i="3" s="1"/>
  <c r="L17" i="3" s="1"/>
  <c r="C42" i="3"/>
  <c r="D42" i="3"/>
  <c r="B29" i="3"/>
  <c r="B30" i="3"/>
  <c r="B31" i="3"/>
  <c r="B32" i="3"/>
  <c r="C33" i="3"/>
  <c r="D33" i="3"/>
  <c r="C35" i="7"/>
  <c r="B35" i="7"/>
  <c r="D34" i="7"/>
  <c r="D33" i="7"/>
  <c r="D32" i="7"/>
  <c r="C26" i="7"/>
  <c r="B26" i="7"/>
  <c r="D25" i="7"/>
  <c r="D23" i="7"/>
  <c r="D21" i="7"/>
  <c r="D22" i="7"/>
  <c r="K11" i="9" l="1"/>
  <c r="K8" i="9"/>
  <c r="N4" i="5"/>
  <c r="O3" i="5"/>
  <c r="M29" i="5"/>
  <c r="M31" i="5"/>
  <c r="M35" i="5"/>
  <c r="M27" i="5"/>
  <c r="M32" i="5"/>
  <c r="M33" i="5"/>
  <c r="M36" i="5"/>
  <c r="M28" i="5"/>
  <c r="L14" i="4"/>
  <c r="L29" i="3"/>
  <c r="I16" i="3"/>
  <c r="I17" i="3" s="1"/>
  <c r="F16" i="3"/>
  <c r="M47" i="4"/>
  <c r="M50" i="4"/>
  <c r="M42" i="4"/>
  <c r="M39" i="4"/>
  <c r="M24" i="4"/>
  <c r="M40" i="4"/>
  <c r="M49" i="4"/>
  <c r="M23" i="4"/>
  <c r="M44" i="4"/>
  <c r="M38" i="4"/>
  <c r="M43" i="4"/>
  <c r="M37" i="4"/>
  <c r="M45" i="4"/>
  <c r="M48" i="4"/>
  <c r="M8" i="4"/>
  <c r="M14" i="4"/>
  <c r="M13" i="4"/>
  <c r="L24" i="4"/>
  <c r="F17" i="3"/>
  <c r="B42" i="3"/>
  <c r="L21" i="3"/>
  <c r="H24" i="4"/>
  <c r="H14" i="4"/>
  <c r="I14" i="4"/>
  <c r="I24" i="4"/>
  <c r="J14" i="4"/>
  <c r="J24" i="4"/>
  <c r="K24" i="4"/>
  <c r="K14" i="4"/>
  <c r="N4" i="4"/>
  <c r="O3" i="4"/>
  <c r="L13" i="9"/>
  <c r="L4" i="9"/>
  <c r="M3" i="9"/>
  <c r="B33" i="3"/>
  <c r="C16" i="3"/>
  <c r="C17" i="3" s="1"/>
  <c r="M21" i="4" s="1"/>
  <c r="D35" i="7"/>
  <c r="C6" i="7" s="1"/>
  <c r="C7" i="7" s="1"/>
  <c r="C9" i="7" s="1"/>
  <c r="B51" i="3"/>
  <c r="D26" i="7"/>
  <c r="F6" i="7" s="1"/>
  <c r="F7" i="7" s="1"/>
  <c r="L11" i="9" l="1"/>
  <c r="L8" i="9"/>
  <c r="O4" i="5"/>
  <c r="P3" i="5"/>
  <c r="N29" i="5"/>
  <c r="N33" i="5"/>
  <c r="N35" i="5"/>
  <c r="N27" i="5"/>
  <c r="N32" i="5"/>
  <c r="N31" i="5"/>
  <c r="N36" i="5"/>
  <c r="N28" i="5"/>
  <c r="M22" i="4"/>
  <c r="M7" i="4"/>
  <c r="M12" i="4"/>
  <c r="M9" i="4"/>
  <c r="N9" i="4"/>
  <c r="H9" i="4"/>
  <c r="H19" i="4" s="1"/>
  <c r="H29" i="4" s="1"/>
  <c r="I9" i="4"/>
  <c r="I19" i="4" s="1"/>
  <c r="I29" i="4" s="1"/>
  <c r="J9" i="4"/>
  <c r="J19" i="4" s="1"/>
  <c r="J29" i="4" s="1"/>
  <c r="K9" i="4"/>
  <c r="K19" i="4" s="1"/>
  <c r="K29" i="4" s="1"/>
  <c r="L9" i="4"/>
  <c r="L19" i="4" s="1"/>
  <c r="L29" i="4" s="1"/>
  <c r="H15" i="5"/>
  <c r="I6" i="5"/>
  <c r="H9" i="5"/>
  <c r="H6" i="5"/>
  <c r="H12" i="5" s="1"/>
  <c r="I9" i="5"/>
  <c r="I15" i="5"/>
  <c r="J6" i="5"/>
  <c r="J15" i="5"/>
  <c r="J9" i="5"/>
  <c r="K9" i="5"/>
  <c r="K15" i="5"/>
  <c r="K6" i="5"/>
  <c r="L6" i="5"/>
  <c r="L15" i="5"/>
  <c r="L9" i="5"/>
  <c r="M15" i="5"/>
  <c r="M9" i="5"/>
  <c r="M6" i="5"/>
  <c r="M12" i="5" s="1"/>
  <c r="M18" i="5" s="1"/>
  <c r="N9" i="5"/>
  <c r="N6" i="5"/>
  <c r="N12" i="5" s="1"/>
  <c r="N15" i="5"/>
  <c r="O9" i="5"/>
  <c r="O6" i="5"/>
  <c r="O15" i="5"/>
  <c r="M13" i="9"/>
  <c r="N3" i="9"/>
  <c r="M4" i="9"/>
  <c r="M17" i="4"/>
  <c r="M27" i="4" s="1"/>
  <c r="M18" i="4"/>
  <c r="M28" i="4" s="1"/>
  <c r="M19" i="4"/>
  <c r="M29" i="4" s="1"/>
  <c r="J6" i="4"/>
  <c r="C21" i="3"/>
  <c r="H6" i="4"/>
  <c r="H11" i="4"/>
  <c r="H21" i="4"/>
  <c r="I11" i="4"/>
  <c r="I21" i="4"/>
  <c r="J21" i="4"/>
  <c r="J11" i="4"/>
  <c r="K11" i="4"/>
  <c r="K21" i="4"/>
  <c r="L11" i="4"/>
  <c r="L21" i="4"/>
  <c r="O4" i="4"/>
  <c r="O9" i="4" s="1"/>
  <c r="P3" i="4"/>
  <c r="I16" i="5"/>
  <c r="I7" i="5"/>
  <c r="H16" i="5"/>
  <c r="H10" i="5"/>
  <c r="H7" i="5"/>
  <c r="H13" i="5" s="1"/>
  <c r="H19" i="5" s="1"/>
  <c r="I10" i="5"/>
  <c r="J10" i="5"/>
  <c r="J16" i="5"/>
  <c r="J7" i="5"/>
  <c r="K7" i="5"/>
  <c r="K16" i="5"/>
  <c r="K10" i="5"/>
  <c r="L10" i="5"/>
  <c r="L16" i="5"/>
  <c r="L7" i="5"/>
  <c r="M7" i="5"/>
  <c r="M16" i="5"/>
  <c r="M10" i="5"/>
  <c r="N16" i="5"/>
  <c r="N7" i="5"/>
  <c r="N10" i="5"/>
  <c r="O16" i="5"/>
  <c r="O10" i="5"/>
  <c r="O7" i="5"/>
  <c r="O13" i="5" s="1"/>
  <c r="O19" i="5" s="1"/>
  <c r="N47" i="4"/>
  <c r="N48" i="4"/>
  <c r="N50" i="4"/>
  <c r="N44" i="4"/>
  <c r="N21" i="4"/>
  <c r="N38" i="4"/>
  <c r="N23" i="4"/>
  <c r="N49" i="4"/>
  <c r="N43" i="4"/>
  <c r="N22" i="4"/>
  <c r="N37" i="4"/>
  <c r="N42" i="4"/>
  <c r="N40" i="4"/>
  <c r="N24" i="4"/>
  <c r="N45" i="4"/>
  <c r="N39" i="4"/>
  <c r="N7" i="4"/>
  <c r="N14" i="4"/>
  <c r="N13" i="4"/>
  <c r="N12" i="4"/>
  <c r="N11" i="4"/>
  <c r="N8" i="4"/>
  <c r="F21" i="3"/>
  <c r="H22" i="4"/>
  <c r="H7" i="4"/>
  <c r="H12" i="4"/>
  <c r="I7" i="4"/>
  <c r="I22" i="4"/>
  <c r="I12" i="4"/>
  <c r="J22" i="4"/>
  <c r="J7" i="4"/>
  <c r="J12" i="4"/>
  <c r="K22" i="4"/>
  <c r="K7" i="4"/>
  <c r="K12" i="4"/>
  <c r="L12" i="4"/>
  <c r="L7" i="4"/>
  <c r="L22" i="4"/>
  <c r="M11" i="4"/>
  <c r="I21" i="3"/>
  <c r="H8" i="4"/>
  <c r="H13" i="4"/>
  <c r="H23" i="4"/>
  <c r="I23" i="4"/>
  <c r="I8" i="4"/>
  <c r="I13" i="4"/>
  <c r="J13" i="4"/>
  <c r="J23" i="4"/>
  <c r="J8" i="4"/>
  <c r="J18" i="4" s="1"/>
  <c r="J28" i="4" s="1"/>
  <c r="K8" i="4"/>
  <c r="K23" i="4"/>
  <c r="K13" i="4"/>
  <c r="L13" i="4"/>
  <c r="L23" i="4"/>
  <c r="L8" i="4"/>
  <c r="O6" i="4"/>
  <c r="N6" i="4"/>
  <c r="M6" i="4"/>
  <c r="M16" i="4" s="1"/>
  <c r="M26" i="4" s="1"/>
  <c r="L6" i="4"/>
  <c r="K6" i="4"/>
  <c r="K16" i="4" s="1"/>
  <c r="K26" i="4" s="1"/>
  <c r="I6" i="4"/>
  <c r="I16" i="4" s="1"/>
  <c r="F9" i="7"/>
  <c r="M11" i="9" l="1"/>
  <c r="M8" i="9"/>
  <c r="Q3" i="5"/>
  <c r="P4" i="5"/>
  <c r="O33" i="5"/>
  <c r="O29" i="5"/>
  <c r="O27" i="5"/>
  <c r="O35" i="5"/>
  <c r="O28" i="5"/>
  <c r="O31" i="5"/>
  <c r="O36" i="5"/>
  <c r="O32" i="5"/>
  <c r="J16" i="4"/>
  <c r="J26" i="4" s="1"/>
  <c r="J13" i="5"/>
  <c r="J19" i="5" s="1"/>
  <c r="I12" i="5"/>
  <c r="I18" i="5" s="1"/>
  <c r="L12" i="5"/>
  <c r="H18" i="4"/>
  <c r="H28" i="4" s="1"/>
  <c r="N13" i="5"/>
  <c r="N19" i="5" s="1"/>
  <c r="M31" i="4"/>
  <c r="N18" i="5"/>
  <c r="N16" i="4"/>
  <c r="N26" i="4" s="1"/>
  <c r="J12" i="5"/>
  <c r="J18" i="5" s="1"/>
  <c r="J21" i="5" s="1"/>
  <c r="J25" i="5" s="1"/>
  <c r="J38" i="5" s="1"/>
  <c r="I7" i="9" s="1"/>
  <c r="K18" i="4"/>
  <c r="K28" i="4" s="1"/>
  <c r="N17" i="4"/>
  <c r="N27" i="4" s="1"/>
  <c r="O3" i="9"/>
  <c r="N4" i="9"/>
  <c r="N13" i="9"/>
  <c r="I17" i="4"/>
  <c r="I27" i="4" s="1"/>
  <c r="M13" i="5"/>
  <c r="M19" i="5" s="1"/>
  <c r="M21" i="5" s="1"/>
  <c r="L13" i="5"/>
  <c r="L19" i="5" s="1"/>
  <c r="H18" i="5"/>
  <c r="H21" i="5" s="1"/>
  <c r="H25" i="5" s="1"/>
  <c r="H38" i="5" s="1"/>
  <c r="L17" i="4"/>
  <c r="L27" i="4" s="1"/>
  <c r="H17" i="4"/>
  <c r="H27" i="4" s="1"/>
  <c r="I13" i="5"/>
  <c r="I19" i="5" s="1"/>
  <c r="L16" i="4"/>
  <c r="L26" i="4" s="1"/>
  <c r="J17" i="4"/>
  <c r="J27" i="4" s="1"/>
  <c r="J31" i="4" s="1"/>
  <c r="J35" i="4" s="1"/>
  <c r="J52" i="4" s="1"/>
  <c r="I6" i="9" s="1"/>
  <c r="I9" i="9" s="1"/>
  <c r="I18" i="4"/>
  <c r="I28" i="4" s="1"/>
  <c r="P4" i="4"/>
  <c r="Q3" i="4"/>
  <c r="H16" i="4"/>
  <c r="H26" i="4" s="1"/>
  <c r="L18" i="5"/>
  <c r="K17" i="4"/>
  <c r="K27" i="4" s="1"/>
  <c r="K31" i="4" s="1"/>
  <c r="N18" i="4"/>
  <c r="N28" i="4" s="1"/>
  <c r="O44" i="4"/>
  <c r="O49" i="4"/>
  <c r="O40" i="4"/>
  <c r="O37" i="4"/>
  <c r="O48" i="4"/>
  <c r="O43" i="4"/>
  <c r="O45" i="4"/>
  <c r="O22" i="4"/>
  <c r="O38" i="4"/>
  <c r="O47" i="4"/>
  <c r="O24" i="4"/>
  <c r="O50" i="4"/>
  <c r="O23" i="4"/>
  <c r="O39" i="4"/>
  <c r="O21" i="4"/>
  <c r="O42" i="4"/>
  <c r="O13" i="4"/>
  <c r="O12" i="4"/>
  <c r="O11" i="4"/>
  <c r="O16" i="4" s="1"/>
  <c r="O8" i="4"/>
  <c r="O7" i="4"/>
  <c r="O14" i="4"/>
  <c r="K12" i="5"/>
  <c r="K18" i="5" s="1"/>
  <c r="I26" i="4"/>
  <c r="L18" i="4"/>
  <c r="L28" i="4" s="1"/>
  <c r="N19" i="4"/>
  <c r="N29" i="4" s="1"/>
  <c r="K13" i="5"/>
  <c r="K19" i="5" s="1"/>
  <c r="O12" i="5"/>
  <c r="O18" i="5" s="1"/>
  <c r="O21" i="5" s="1"/>
  <c r="G7" i="9" l="1"/>
  <c r="P33" i="5"/>
  <c r="P29" i="5"/>
  <c r="P28" i="5"/>
  <c r="P27" i="5"/>
  <c r="P31" i="5"/>
  <c r="P32" i="5"/>
  <c r="M23" i="5"/>
  <c r="M25" i="5" s="1"/>
  <c r="M38" i="5" s="1"/>
  <c r="L7" i="9" s="1"/>
  <c r="P9" i="4"/>
  <c r="P42" i="4"/>
  <c r="P43" i="4"/>
  <c r="P44" i="4"/>
  <c r="P45" i="4"/>
  <c r="P38" i="4"/>
  <c r="P39" i="4"/>
  <c r="P40" i="4"/>
  <c r="P37" i="4"/>
  <c r="N11" i="9"/>
  <c r="N8" i="9"/>
  <c r="P36" i="5"/>
  <c r="P35" i="5"/>
  <c r="P7" i="5"/>
  <c r="P16" i="5"/>
  <c r="P10" i="5"/>
  <c r="P15" i="5"/>
  <c r="P6" i="5"/>
  <c r="P9" i="5"/>
  <c r="R3" i="5"/>
  <c r="Q4" i="5"/>
  <c r="L31" i="4"/>
  <c r="L21" i="5"/>
  <c r="L25" i="5" s="1"/>
  <c r="L38" i="5" s="1"/>
  <c r="K7" i="9" s="1"/>
  <c r="I21" i="5"/>
  <c r="I25" i="5" s="1"/>
  <c r="I38" i="5" s="1"/>
  <c r="I15" i="9"/>
  <c r="I31" i="4"/>
  <c r="I35" i="4" s="1"/>
  <c r="I52" i="4" s="1"/>
  <c r="H6" i="9" s="1"/>
  <c r="O17" i="4"/>
  <c r="O27" i="4" s="1"/>
  <c r="H31" i="4"/>
  <c r="H35" i="4" s="1"/>
  <c r="H52" i="4" s="1"/>
  <c r="N31" i="4"/>
  <c r="M33" i="4" s="1"/>
  <c r="M35" i="4" s="1"/>
  <c r="M52" i="4" s="1"/>
  <c r="L6" i="9" s="1"/>
  <c r="L9" i="9" s="1"/>
  <c r="O23" i="5"/>
  <c r="O25" i="5" s="1"/>
  <c r="O38" i="5" s="1"/>
  <c r="N7" i="9" s="1"/>
  <c r="N21" i="5"/>
  <c r="N25" i="5" s="1"/>
  <c r="N38" i="5" s="1"/>
  <c r="O13" i="9"/>
  <c r="P3" i="9"/>
  <c r="O4" i="9"/>
  <c r="O26" i="4"/>
  <c r="K21" i="5"/>
  <c r="L15" i="9"/>
  <c r="O18" i="4"/>
  <c r="O28" i="4" s="1"/>
  <c r="O19" i="4"/>
  <c r="O29" i="4" s="1"/>
  <c r="Q4" i="4"/>
  <c r="R3" i="4"/>
  <c r="P47" i="4"/>
  <c r="P24" i="4"/>
  <c r="P21" i="4"/>
  <c r="P48" i="4"/>
  <c r="P49" i="4"/>
  <c r="P22" i="4"/>
  <c r="P50" i="4"/>
  <c r="P23" i="4"/>
  <c r="P13" i="4"/>
  <c r="P11" i="4"/>
  <c r="P8" i="4"/>
  <c r="P7" i="4"/>
  <c r="P14" i="4"/>
  <c r="P12" i="4"/>
  <c r="P6" i="4"/>
  <c r="P16" i="4" s="1"/>
  <c r="P26" i="4" s="1"/>
  <c r="M7" i="9" l="1"/>
  <c r="H7" i="9"/>
  <c r="G6" i="9"/>
  <c r="O8" i="9"/>
  <c r="O11" i="9"/>
  <c r="Q33" i="5"/>
  <c r="Q29" i="5"/>
  <c r="Q28" i="5"/>
  <c r="Q27" i="5"/>
  <c r="Q31" i="5"/>
  <c r="Q32" i="5"/>
  <c r="K23" i="5"/>
  <c r="K25" i="5" s="1"/>
  <c r="K38" i="5" s="1"/>
  <c r="L35" i="4"/>
  <c r="L52" i="4" s="1"/>
  <c r="K6" i="9" s="1"/>
  <c r="K33" i="4"/>
  <c r="K35" i="4" s="1"/>
  <c r="K52" i="4" s="1"/>
  <c r="Q9" i="4"/>
  <c r="Q42" i="4"/>
  <c r="Q43" i="4"/>
  <c r="Q44" i="4"/>
  <c r="Q45" i="4"/>
  <c r="Q38" i="4"/>
  <c r="Q39" i="4"/>
  <c r="Q40" i="4"/>
  <c r="Q37" i="4"/>
  <c r="Q6" i="5"/>
  <c r="Q9" i="5"/>
  <c r="Q15" i="5"/>
  <c r="Q35" i="5"/>
  <c r="Q16" i="5"/>
  <c r="Q10" i="5"/>
  <c r="Q36" i="5"/>
  <c r="Q7" i="5"/>
  <c r="Q13" i="5" s="1"/>
  <c r="Q19" i="5" s="1"/>
  <c r="S3" i="5"/>
  <c r="R4" i="5"/>
  <c r="P12" i="5"/>
  <c r="P18" i="5" s="1"/>
  <c r="P13" i="5"/>
  <c r="P19" i="5" s="1"/>
  <c r="K9" i="9"/>
  <c r="K15" i="9" s="1"/>
  <c r="G9" i="9"/>
  <c r="P13" i="9"/>
  <c r="Q3" i="9"/>
  <c r="P4" i="9"/>
  <c r="P18" i="4"/>
  <c r="P28" i="4" s="1"/>
  <c r="S3" i="4"/>
  <c r="R4" i="4"/>
  <c r="P19" i="4"/>
  <c r="P29" i="4" s="1"/>
  <c r="Q50" i="4"/>
  <c r="Q49" i="4"/>
  <c r="Q47" i="4"/>
  <c r="Q23" i="4"/>
  <c r="Q22" i="4"/>
  <c r="Q48" i="4"/>
  <c r="Q24" i="4"/>
  <c r="Q21" i="4"/>
  <c r="Q8" i="4"/>
  <c r="Q14" i="4"/>
  <c r="Q19" i="4" s="1"/>
  <c r="Q29" i="4" s="1"/>
  <c r="Q7" i="4"/>
  <c r="Q13" i="4"/>
  <c r="Q12" i="4"/>
  <c r="Q11" i="4"/>
  <c r="Q6" i="4"/>
  <c r="Q16" i="4" s="1"/>
  <c r="Q26" i="4" s="1"/>
  <c r="P17" i="4"/>
  <c r="P27" i="4" s="1"/>
  <c r="O31" i="4"/>
  <c r="N33" i="4" s="1"/>
  <c r="N35" i="4" s="1"/>
  <c r="N52" i="4" s="1"/>
  <c r="M6" i="9" s="1"/>
  <c r="G15" i="9" l="1"/>
  <c r="H9" i="9"/>
  <c r="J7" i="9"/>
  <c r="J6" i="9"/>
  <c r="R33" i="5"/>
  <c r="R29" i="5"/>
  <c r="R28" i="5"/>
  <c r="R27" i="5"/>
  <c r="R31" i="5"/>
  <c r="R32" i="5"/>
  <c r="P8" i="9"/>
  <c r="P11" i="9"/>
  <c r="R9" i="4"/>
  <c r="R42" i="4"/>
  <c r="R43" i="4"/>
  <c r="R44" i="4"/>
  <c r="R45" i="4"/>
  <c r="R38" i="4"/>
  <c r="R39" i="4"/>
  <c r="R40" i="4"/>
  <c r="R37" i="4"/>
  <c r="P21" i="5"/>
  <c r="P25" i="5" s="1"/>
  <c r="P38" i="5" s="1"/>
  <c r="O7" i="9" s="1"/>
  <c r="R6" i="5"/>
  <c r="R9" i="5"/>
  <c r="R36" i="5"/>
  <c r="R35" i="5"/>
  <c r="R16" i="5"/>
  <c r="R10" i="5"/>
  <c r="R15" i="5"/>
  <c r="R7" i="5"/>
  <c r="R13" i="5" s="1"/>
  <c r="R19" i="5" s="1"/>
  <c r="T3" i="5"/>
  <c r="S4" i="5"/>
  <c r="Q12" i="5"/>
  <c r="Q18" i="5" s="1"/>
  <c r="Q21" i="5" s="1"/>
  <c r="M9" i="9"/>
  <c r="M15" i="9" s="1"/>
  <c r="P31" i="4"/>
  <c r="Q17" i="4"/>
  <c r="Q27" i="4" s="1"/>
  <c r="R48" i="4"/>
  <c r="R49" i="4"/>
  <c r="R21" i="4"/>
  <c r="R50" i="4"/>
  <c r="R23" i="4"/>
  <c r="R24" i="4"/>
  <c r="R22" i="4"/>
  <c r="R47" i="4"/>
  <c r="R13" i="4"/>
  <c r="R7" i="4"/>
  <c r="R12" i="4"/>
  <c r="R11" i="4"/>
  <c r="R14" i="4"/>
  <c r="R8" i="4"/>
  <c r="R6" i="4"/>
  <c r="Q18" i="4"/>
  <c r="Q28" i="4" s="1"/>
  <c r="T3" i="4"/>
  <c r="S4" i="4"/>
  <c r="Q13" i="9"/>
  <c r="R3" i="9"/>
  <c r="Q4" i="9"/>
  <c r="J9" i="9" l="1"/>
  <c r="H15" i="9"/>
  <c r="Q8" i="9"/>
  <c r="Q11" i="9"/>
  <c r="S33" i="5"/>
  <c r="S29" i="5"/>
  <c r="S28" i="5"/>
  <c r="S27" i="5"/>
  <c r="S31" i="5"/>
  <c r="S32" i="5"/>
  <c r="Q23" i="5"/>
  <c r="Q25" i="5" s="1"/>
  <c r="Q38" i="5" s="1"/>
  <c r="P7" i="9" s="1"/>
  <c r="S9" i="4"/>
  <c r="S42" i="4"/>
  <c r="S43" i="4"/>
  <c r="S44" i="4"/>
  <c r="S45" i="4"/>
  <c r="S38" i="4"/>
  <c r="S39" i="4"/>
  <c r="S40" i="4"/>
  <c r="S37" i="4"/>
  <c r="O33" i="4"/>
  <c r="O35" i="4" s="1"/>
  <c r="O52" i="4" s="1"/>
  <c r="P35" i="4"/>
  <c r="P52" i="4" s="1"/>
  <c r="O6" i="9" s="1"/>
  <c r="O9" i="9" s="1"/>
  <c r="O15" i="9" s="1"/>
  <c r="S6" i="5"/>
  <c r="S10" i="5"/>
  <c r="S36" i="5"/>
  <c r="S35" i="5"/>
  <c r="S9" i="5"/>
  <c r="S15" i="5"/>
  <c r="S16" i="5"/>
  <c r="S7" i="5"/>
  <c r="S13" i="5" s="1"/>
  <c r="S19" i="5" s="1"/>
  <c r="T4" i="5"/>
  <c r="U3" i="5"/>
  <c r="R12" i="5"/>
  <c r="R18" i="5" s="1"/>
  <c r="R21" i="5" s="1"/>
  <c r="R25" i="5" s="1"/>
  <c r="R38" i="5" s="1"/>
  <c r="Q7" i="9" s="1"/>
  <c r="Q31" i="4"/>
  <c r="S3" i="9"/>
  <c r="R13" i="9"/>
  <c r="R4" i="9"/>
  <c r="T4" i="4"/>
  <c r="U3" i="4"/>
  <c r="R16" i="4"/>
  <c r="R26" i="4" s="1"/>
  <c r="R18" i="4"/>
  <c r="R28" i="4" s="1"/>
  <c r="R19" i="4"/>
  <c r="R29" i="4" s="1"/>
  <c r="R17" i="4"/>
  <c r="R27" i="4" s="1"/>
  <c r="S48" i="4"/>
  <c r="S47" i="4"/>
  <c r="S50" i="4"/>
  <c r="S22" i="4"/>
  <c r="S23" i="4"/>
  <c r="S49" i="4"/>
  <c r="S24" i="4"/>
  <c r="S21" i="4"/>
  <c r="S7" i="4"/>
  <c r="S11" i="4"/>
  <c r="S14" i="4"/>
  <c r="S19" i="4"/>
  <c r="S13" i="4"/>
  <c r="S8" i="4"/>
  <c r="S18" i="4" s="1"/>
  <c r="S28" i="4" s="1"/>
  <c r="S12" i="4"/>
  <c r="S6" i="4"/>
  <c r="S16" i="4" s="1"/>
  <c r="S26" i="4" s="1"/>
  <c r="J15" i="9" l="1"/>
  <c r="N6" i="9"/>
  <c r="T33" i="5"/>
  <c r="T29" i="5"/>
  <c r="T28" i="5"/>
  <c r="T27" i="5"/>
  <c r="T31" i="5"/>
  <c r="T32" i="5"/>
  <c r="R8" i="9"/>
  <c r="R11" i="9"/>
  <c r="T9" i="4"/>
  <c r="T42" i="4"/>
  <c r="T43" i="4"/>
  <c r="T44" i="4"/>
  <c r="T45" i="4"/>
  <c r="T38" i="4"/>
  <c r="T39" i="4"/>
  <c r="T40" i="4"/>
  <c r="T37" i="4"/>
  <c r="V3" i="5"/>
  <c r="U4" i="5"/>
  <c r="T7" i="5"/>
  <c r="T10" i="5"/>
  <c r="T36" i="5"/>
  <c r="T6" i="5"/>
  <c r="T9" i="5"/>
  <c r="T35" i="5"/>
  <c r="T15" i="5"/>
  <c r="T16" i="5"/>
  <c r="S12" i="5"/>
  <c r="S18" i="5" s="1"/>
  <c r="S21" i="5" s="1"/>
  <c r="S29" i="4"/>
  <c r="S13" i="9"/>
  <c r="T3" i="9"/>
  <c r="S4" i="9"/>
  <c r="R31" i="4"/>
  <c r="S17" i="4"/>
  <c r="S27" i="4" s="1"/>
  <c r="U4" i="4"/>
  <c r="V3" i="4"/>
  <c r="T48" i="4"/>
  <c r="T49" i="4"/>
  <c r="T47" i="4"/>
  <c r="T21" i="4"/>
  <c r="T50" i="4"/>
  <c r="T22" i="4"/>
  <c r="T24" i="4"/>
  <c r="T23" i="4"/>
  <c r="T14" i="4"/>
  <c r="T13" i="4"/>
  <c r="T19" i="4"/>
  <c r="T12" i="4"/>
  <c r="T8" i="4"/>
  <c r="T18" i="4" s="1"/>
  <c r="T28" i="4" s="1"/>
  <c r="T11" i="4"/>
  <c r="T7" i="4"/>
  <c r="T6" i="4"/>
  <c r="T16" i="4" s="1"/>
  <c r="T26" i="4" s="1"/>
  <c r="N9" i="9" l="1"/>
  <c r="S8" i="9"/>
  <c r="S11" i="9"/>
  <c r="U33" i="5"/>
  <c r="U29" i="5"/>
  <c r="U28" i="5"/>
  <c r="U27" i="5"/>
  <c r="U31" i="5"/>
  <c r="U32" i="5"/>
  <c r="S23" i="5"/>
  <c r="S25" i="5" s="1"/>
  <c r="S38" i="5" s="1"/>
  <c r="R7" i="9" s="1"/>
  <c r="R35" i="4"/>
  <c r="R52" i="4" s="1"/>
  <c r="Q6" i="9" s="1"/>
  <c r="Q9" i="9" s="1"/>
  <c r="Q15" i="9" s="1"/>
  <c r="Q33" i="4"/>
  <c r="Q35" i="4" s="1"/>
  <c r="Q52" i="4" s="1"/>
  <c r="P6" i="9" s="1"/>
  <c r="P9" i="9" s="1"/>
  <c r="P15" i="9" s="1"/>
  <c r="U9" i="4"/>
  <c r="U42" i="4"/>
  <c r="U43" i="4"/>
  <c r="U44" i="4"/>
  <c r="U45" i="4"/>
  <c r="U38" i="4"/>
  <c r="U39" i="4"/>
  <c r="U40" i="4"/>
  <c r="U37" i="4"/>
  <c r="T12" i="5"/>
  <c r="T18" i="5" s="1"/>
  <c r="T13" i="5"/>
  <c r="T19" i="5" s="1"/>
  <c r="U7" i="5"/>
  <c r="U36" i="5"/>
  <c r="U10" i="5"/>
  <c r="U15" i="5"/>
  <c r="U9" i="5"/>
  <c r="U35" i="5"/>
  <c r="U6" i="5"/>
  <c r="U12" i="5" s="1"/>
  <c r="U18" i="5" s="1"/>
  <c r="U16" i="5"/>
  <c r="V4" i="5"/>
  <c r="W3" i="5"/>
  <c r="T29" i="4"/>
  <c r="S31" i="4"/>
  <c r="W3" i="4"/>
  <c r="V4" i="4"/>
  <c r="U50" i="4"/>
  <c r="U49" i="4"/>
  <c r="U12" i="4"/>
  <c r="U23" i="4"/>
  <c r="U48" i="4"/>
  <c r="U11" i="4"/>
  <c r="U21" i="4"/>
  <c r="U7" i="4"/>
  <c r="U17" i="4" s="1"/>
  <c r="U47" i="4"/>
  <c r="U8" i="4"/>
  <c r="U13" i="4"/>
  <c r="U14" i="4"/>
  <c r="U22" i="4"/>
  <c r="U24" i="4"/>
  <c r="U6" i="4"/>
  <c r="T13" i="9"/>
  <c r="T4" i="9"/>
  <c r="U3" i="9"/>
  <c r="T17" i="4"/>
  <c r="T27" i="4" s="1"/>
  <c r="T31" i="4" s="1"/>
  <c r="N15" i="9" l="1"/>
  <c r="E19" i="9" s="1"/>
  <c r="V33" i="5"/>
  <c r="V29" i="5"/>
  <c r="V28" i="5"/>
  <c r="V27" i="5"/>
  <c r="V31" i="5"/>
  <c r="V32" i="5"/>
  <c r="T8" i="9"/>
  <c r="T11" i="9"/>
  <c r="T35" i="4"/>
  <c r="T52" i="4" s="1"/>
  <c r="S6" i="9" s="1"/>
  <c r="S33" i="4"/>
  <c r="S35" i="4"/>
  <c r="S52" i="4" s="1"/>
  <c r="R6" i="9" s="1"/>
  <c r="R9" i="9" s="1"/>
  <c r="R15" i="9" s="1"/>
  <c r="V9" i="4"/>
  <c r="V42" i="4"/>
  <c r="V43" i="4"/>
  <c r="V44" i="4"/>
  <c r="V45" i="4"/>
  <c r="V38" i="4"/>
  <c r="V39" i="4"/>
  <c r="V40" i="4"/>
  <c r="V37" i="4"/>
  <c r="W4" i="5"/>
  <c r="X3" i="5"/>
  <c r="V7" i="5"/>
  <c r="V9" i="5"/>
  <c r="V6" i="5"/>
  <c r="V12" i="5" s="1"/>
  <c r="V10" i="5"/>
  <c r="V15" i="5"/>
  <c r="V16" i="5"/>
  <c r="V36" i="5"/>
  <c r="V35" i="5"/>
  <c r="U13" i="5"/>
  <c r="U19" i="5" s="1"/>
  <c r="U21" i="5" s="1"/>
  <c r="T21" i="5"/>
  <c r="T25" i="5" s="1"/>
  <c r="T38" i="5" s="1"/>
  <c r="S7" i="9" s="1"/>
  <c r="U27" i="4"/>
  <c r="U4" i="9"/>
  <c r="U13" i="9"/>
  <c r="V3" i="9"/>
  <c r="U16" i="4"/>
  <c r="U26" i="4" s="1"/>
  <c r="V48" i="4"/>
  <c r="V21" i="4"/>
  <c r="V6" i="4"/>
  <c r="V47" i="4"/>
  <c r="V23" i="4"/>
  <c r="V11" i="4"/>
  <c r="V8" i="4"/>
  <c r="V50" i="4"/>
  <c r="V22" i="4"/>
  <c r="V7" i="4"/>
  <c r="V13" i="4"/>
  <c r="V24" i="4"/>
  <c r="V12" i="4"/>
  <c r="V49" i="4"/>
  <c r="V14" i="4"/>
  <c r="U19" i="4"/>
  <c r="U29" i="4" s="1"/>
  <c r="W4" i="4"/>
  <c r="X3" i="4"/>
  <c r="U18" i="4"/>
  <c r="U28" i="4" s="1"/>
  <c r="U8" i="9" l="1"/>
  <c r="U11" i="9"/>
  <c r="W33" i="5"/>
  <c r="W29" i="5"/>
  <c r="W28" i="5"/>
  <c r="W27" i="5"/>
  <c r="W31" i="5"/>
  <c r="W32" i="5"/>
  <c r="U23" i="5"/>
  <c r="U25" i="5" s="1"/>
  <c r="U38" i="5" s="1"/>
  <c r="T7" i="9" s="1"/>
  <c r="S9" i="9"/>
  <c r="S15" i="9" s="1"/>
  <c r="W9" i="4"/>
  <c r="W42" i="4"/>
  <c r="W43" i="4"/>
  <c r="W44" i="4"/>
  <c r="W45" i="4"/>
  <c r="W38" i="4"/>
  <c r="W39" i="4"/>
  <c r="W40" i="4"/>
  <c r="W37" i="4"/>
  <c r="V18" i="5"/>
  <c r="V13" i="5"/>
  <c r="V19" i="5" s="1"/>
  <c r="X4" i="5"/>
  <c r="Y3" i="5"/>
  <c r="W10" i="5"/>
  <c r="W7" i="5"/>
  <c r="W13" i="5" s="1"/>
  <c r="W9" i="5"/>
  <c r="W6" i="5"/>
  <c r="W12" i="5" s="1"/>
  <c r="W15" i="5"/>
  <c r="W35" i="5"/>
  <c r="W36" i="5"/>
  <c r="W16" i="5"/>
  <c r="V17" i="4"/>
  <c r="V27" i="4" s="1"/>
  <c r="V18" i="4"/>
  <c r="U31" i="4"/>
  <c r="W49" i="4"/>
  <c r="W48" i="4"/>
  <c r="W47" i="4"/>
  <c r="W11" i="4"/>
  <c r="W24" i="4"/>
  <c r="W13" i="4"/>
  <c r="W6" i="4"/>
  <c r="W16" i="4" s="1"/>
  <c r="W14" i="4"/>
  <c r="W21" i="4"/>
  <c r="W7" i="4"/>
  <c r="W22" i="4"/>
  <c r="W8" i="4"/>
  <c r="W23" i="4"/>
  <c r="W12" i="4"/>
  <c r="W50" i="4"/>
  <c r="V16" i="4"/>
  <c r="V26" i="4" s="1"/>
  <c r="V19" i="4"/>
  <c r="V29" i="4" s="1"/>
  <c r="W3" i="9"/>
  <c r="V4" i="9"/>
  <c r="V13" i="9"/>
  <c r="X4" i="4"/>
  <c r="Y3" i="4"/>
  <c r="V28" i="4"/>
  <c r="X33" i="5" l="1"/>
  <c r="X29" i="5"/>
  <c r="X28" i="5"/>
  <c r="X27" i="5"/>
  <c r="X31" i="5"/>
  <c r="X32" i="5"/>
  <c r="V8" i="9"/>
  <c r="V11" i="9"/>
  <c r="X9" i="4"/>
  <c r="X42" i="4"/>
  <c r="X43" i="4"/>
  <c r="X44" i="4"/>
  <c r="X45" i="4"/>
  <c r="X38" i="4"/>
  <c r="X39" i="4"/>
  <c r="X40" i="4"/>
  <c r="X37" i="4"/>
  <c r="W18" i="5"/>
  <c r="W19" i="5"/>
  <c r="Z3" i="5"/>
  <c r="Y4" i="5"/>
  <c r="X10" i="5"/>
  <c r="X35" i="5"/>
  <c r="X15" i="5"/>
  <c r="X6" i="5"/>
  <c r="X9" i="5"/>
  <c r="X36" i="5"/>
  <c r="X7" i="5"/>
  <c r="X13" i="5" s="1"/>
  <c r="X16" i="5"/>
  <c r="V21" i="5"/>
  <c r="V25" i="5" s="1"/>
  <c r="V38" i="5" s="1"/>
  <c r="U7" i="9" s="1"/>
  <c r="W17" i="4"/>
  <c r="W27" i="4"/>
  <c r="V31" i="4"/>
  <c r="W19" i="4"/>
  <c r="W29" i="4" s="1"/>
  <c r="W13" i="9"/>
  <c r="X3" i="9"/>
  <c r="W4" i="9"/>
  <c r="W26" i="4"/>
  <c r="Z3" i="4"/>
  <c r="Y4" i="4"/>
  <c r="X49" i="4"/>
  <c r="X21" i="4"/>
  <c r="X8" i="4"/>
  <c r="X23" i="4"/>
  <c r="X48" i="4"/>
  <c r="X11" i="4"/>
  <c r="X24" i="4"/>
  <c r="X47" i="4"/>
  <c r="X14" i="4"/>
  <c r="X19" i="4" s="1"/>
  <c r="X22" i="4"/>
  <c r="X50" i="4"/>
  <c r="X6" i="4"/>
  <c r="X16" i="4" s="1"/>
  <c r="X7" i="4"/>
  <c r="X13" i="4"/>
  <c r="X12" i="4"/>
  <c r="W18" i="4"/>
  <c r="W28" i="4" s="1"/>
  <c r="W8" i="9" l="1"/>
  <c r="W11" i="9"/>
  <c r="Y33" i="5"/>
  <c r="Y29" i="5"/>
  <c r="Y28" i="5"/>
  <c r="Y27" i="5"/>
  <c r="Y31" i="5"/>
  <c r="Y32" i="5"/>
  <c r="V35" i="4"/>
  <c r="V52" i="4" s="1"/>
  <c r="U6" i="9" s="1"/>
  <c r="U9" i="9" s="1"/>
  <c r="U15" i="9" s="1"/>
  <c r="U33" i="4"/>
  <c r="U35" i="4" s="1"/>
  <c r="U52" i="4" s="1"/>
  <c r="T6" i="9" s="1"/>
  <c r="T9" i="9" s="1"/>
  <c r="T15" i="9" s="1"/>
  <c r="Y9" i="4"/>
  <c r="Y42" i="4"/>
  <c r="Y43" i="4"/>
  <c r="Y44" i="4"/>
  <c r="Y45" i="4"/>
  <c r="Y38" i="4"/>
  <c r="Y39" i="4"/>
  <c r="Y40" i="4"/>
  <c r="Y37" i="4"/>
  <c r="X19" i="5"/>
  <c r="X12" i="5"/>
  <c r="X18" i="5" s="1"/>
  <c r="X21" i="5" s="1"/>
  <c r="X25" i="5" s="1"/>
  <c r="X38" i="5" s="1"/>
  <c r="W7" i="9" s="1"/>
  <c r="Y6" i="5"/>
  <c r="Y16" i="5"/>
  <c r="Y15" i="5"/>
  <c r="Y36" i="5"/>
  <c r="Y10" i="5"/>
  <c r="Y35" i="5"/>
  <c r="Y7" i="5"/>
  <c r="Y13" i="5" s="1"/>
  <c r="Y19" i="5" s="1"/>
  <c r="Y9" i="5"/>
  <c r="AA3" i="5"/>
  <c r="Z4" i="5"/>
  <c r="W21" i="5"/>
  <c r="X17" i="4"/>
  <c r="X27" i="4" s="1"/>
  <c r="W31" i="4"/>
  <c r="X26" i="4"/>
  <c r="X29" i="4"/>
  <c r="Y47" i="4"/>
  <c r="Y50" i="4"/>
  <c r="Y7" i="4"/>
  <c r="Y12" i="4"/>
  <c r="Y23" i="4"/>
  <c r="Y8" i="4"/>
  <c r="Y48" i="4"/>
  <c r="Y13" i="4"/>
  <c r="Y22" i="4"/>
  <c r="Y21" i="4"/>
  <c r="Y11" i="4"/>
  <c r="Y24" i="4"/>
  <c r="Y14" i="4"/>
  <c r="Y19" i="4" s="1"/>
  <c r="Y29" i="4" s="1"/>
  <c r="Y6" i="4"/>
  <c r="Y49" i="4"/>
  <c r="AA3" i="4"/>
  <c r="Z4" i="4"/>
  <c r="Z9" i="4" s="1"/>
  <c r="X13" i="9"/>
  <c r="X4" i="9"/>
  <c r="Y3" i="9"/>
  <c r="X18" i="4"/>
  <c r="X28" i="4" s="1"/>
  <c r="X8" i="9" l="1"/>
  <c r="X11" i="9"/>
  <c r="W23" i="5"/>
  <c r="W25" i="5" s="1"/>
  <c r="W38" i="5" s="1"/>
  <c r="V7" i="9" s="1"/>
  <c r="Z16" i="5"/>
  <c r="Z36" i="5"/>
  <c r="Z10" i="5"/>
  <c r="Z15" i="5"/>
  <c r="Z35" i="5"/>
  <c r="Z7" i="5"/>
  <c r="Z13" i="5" s="1"/>
  <c r="Z19" i="5" s="1"/>
  <c r="Z9" i="5"/>
  <c r="Z6" i="5"/>
  <c r="Z12" i="5" s="1"/>
  <c r="Z18" i="5" s="1"/>
  <c r="Z21" i="5" s="1"/>
  <c r="AA4" i="5"/>
  <c r="AB3" i="5"/>
  <c r="Y12" i="5"/>
  <c r="Y18" i="5" s="1"/>
  <c r="Y21" i="5" s="1"/>
  <c r="Y13" i="9"/>
  <c r="Y15" i="9" s="1"/>
  <c r="Y4" i="9"/>
  <c r="Z3" i="9"/>
  <c r="AB3" i="4"/>
  <c r="AA4" i="4"/>
  <c r="AA9" i="4" s="1"/>
  <c r="Y16" i="4"/>
  <c r="Y26" i="4" s="1"/>
  <c r="Y17" i="4"/>
  <c r="Y27" i="4" s="1"/>
  <c r="Z47" i="4"/>
  <c r="Z50" i="4"/>
  <c r="Z23" i="4"/>
  <c r="Z11" i="4"/>
  <c r="Z21" i="4"/>
  <c r="Z6" i="4"/>
  <c r="Z16" i="4" s="1"/>
  <c r="Z26" i="4" s="1"/>
  <c r="Z13" i="4"/>
  <c r="Z49" i="4"/>
  <c r="Z12" i="4"/>
  <c r="Z22" i="4"/>
  <c r="Z8" i="4"/>
  <c r="Z14" i="4"/>
  <c r="Z19" i="4" s="1"/>
  <c r="Z48" i="4"/>
  <c r="Z24" i="4"/>
  <c r="Z7" i="4"/>
  <c r="Z17" i="4" s="1"/>
  <c r="Z27" i="4" s="1"/>
  <c r="Y18" i="4"/>
  <c r="Y28" i="4" s="1"/>
  <c r="X31" i="4"/>
  <c r="Y23" i="5" l="1"/>
  <c r="Y25" i="5" s="1"/>
  <c r="Y38" i="5" s="1"/>
  <c r="X7" i="9" s="1"/>
  <c r="X35" i="4"/>
  <c r="X52" i="4" s="1"/>
  <c r="W6" i="9" s="1"/>
  <c r="W9" i="9" s="1"/>
  <c r="W15" i="9" s="1"/>
  <c r="W33" i="4"/>
  <c r="W35" i="4" s="1"/>
  <c r="W52" i="4" s="1"/>
  <c r="V6" i="9" s="1"/>
  <c r="V9" i="9" s="1"/>
  <c r="V15" i="9" s="1"/>
  <c r="AB4" i="5"/>
  <c r="AC3" i="5"/>
  <c r="AA7" i="5"/>
  <c r="AA35" i="5"/>
  <c r="AA36" i="5"/>
  <c r="AA9" i="5"/>
  <c r="AA6" i="5"/>
  <c r="AA12" i="5" s="1"/>
  <c r="AA10" i="5"/>
  <c r="AA15" i="5"/>
  <c r="AA16" i="5"/>
  <c r="Z18" i="4"/>
  <c r="Z28" i="4" s="1"/>
  <c r="Y31" i="4"/>
  <c r="AA47" i="4"/>
  <c r="AA49" i="4"/>
  <c r="AA50" i="4"/>
  <c r="AA22" i="4"/>
  <c r="AA24" i="4"/>
  <c r="AA23" i="4"/>
  <c r="AA14" i="4"/>
  <c r="AA48" i="4"/>
  <c r="AA6" i="4"/>
  <c r="AA13" i="4"/>
  <c r="AA7" i="4"/>
  <c r="AA12" i="4"/>
  <c r="AA21" i="4"/>
  <c r="AA11" i="4"/>
  <c r="AA8" i="4"/>
  <c r="AA18" i="4" s="1"/>
  <c r="AC3" i="4"/>
  <c r="AB4" i="4"/>
  <c r="AB9" i="4" s="1"/>
  <c r="Z13" i="9"/>
  <c r="Z15" i="9" s="1"/>
  <c r="Z4" i="9"/>
  <c r="AA3" i="9"/>
  <c r="Z29" i="4"/>
  <c r="Z31" i="4" s="1"/>
  <c r="Y33" i="4" s="1"/>
  <c r="Y35" i="4" l="1"/>
  <c r="Y52" i="4" s="1"/>
  <c r="X6" i="9" s="1"/>
  <c r="X9" i="9" s="1"/>
  <c r="X15" i="9" s="1"/>
  <c r="AA18" i="5"/>
  <c r="AA13" i="5"/>
  <c r="AA19" i="5" s="1"/>
  <c r="AD3" i="5"/>
  <c r="AC4" i="5"/>
  <c r="AB7" i="5"/>
  <c r="AB35" i="5"/>
  <c r="AB16" i="5"/>
  <c r="AB6" i="5"/>
  <c r="AB15" i="5"/>
  <c r="AB36" i="5"/>
  <c r="AB10" i="5"/>
  <c r="AB9" i="5"/>
  <c r="AA16" i="4"/>
  <c r="AA26" i="4" s="1"/>
  <c r="AA13" i="9"/>
  <c r="AA15" i="9" s="1"/>
  <c r="AB3" i="9"/>
  <c r="AA4" i="9"/>
  <c r="AB47" i="4"/>
  <c r="AB21" i="4"/>
  <c r="AB48" i="4"/>
  <c r="AB13" i="4"/>
  <c r="AB49" i="4"/>
  <c r="AB12" i="4"/>
  <c r="AB23" i="4"/>
  <c r="AB50" i="4"/>
  <c r="AB8" i="4"/>
  <c r="AB18" i="4" s="1"/>
  <c r="AB28" i="4" s="1"/>
  <c r="AB6" i="4"/>
  <c r="AB14" i="4"/>
  <c r="AB11" i="4"/>
  <c r="AB22" i="4"/>
  <c r="AB24" i="4"/>
  <c r="AB7" i="4"/>
  <c r="AA19" i="4"/>
  <c r="AA29" i="4" s="1"/>
  <c r="AD3" i="4"/>
  <c r="AC4" i="4"/>
  <c r="AC9" i="4" s="1"/>
  <c r="AA28" i="4"/>
  <c r="AA17" i="4"/>
  <c r="AA27" i="4" s="1"/>
  <c r="AB12" i="5" l="1"/>
  <c r="AB18" i="5" s="1"/>
  <c r="AB13" i="5"/>
  <c r="AB19" i="5" s="1"/>
  <c r="AC10" i="5"/>
  <c r="AC36" i="5"/>
  <c r="AC35" i="5"/>
  <c r="AC16" i="5"/>
  <c r="AC9" i="5"/>
  <c r="AC7" i="5"/>
  <c r="AC13" i="5" s="1"/>
  <c r="AC19" i="5" s="1"/>
  <c r="AC6" i="5"/>
  <c r="AC12" i="5" s="1"/>
  <c r="AC15" i="5"/>
  <c r="AE3" i="5"/>
  <c r="AD4" i="5"/>
  <c r="AA21" i="5"/>
  <c r="AA31" i="4"/>
  <c r="AC7" i="4"/>
  <c r="AC24" i="4"/>
  <c r="AC50" i="4"/>
  <c r="AC21" i="4"/>
  <c r="AC14" i="4"/>
  <c r="AC19" i="4" s="1"/>
  <c r="AC29" i="4" s="1"/>
  <c r="AC12" i="4"/>
  <c r="AC48" i="4"/>
  <c r="AC8" i="4"/>
  <c r="AC49" i="4"/>
  <c r="AC47" i="4"/>
  <c r="AC11" i="4"/>
  <c r="AC22" i="4"/>
  <c r="AC13" i="4"/>
  <c r="AC6" i="4"/>
  <c r="AC23" i="4"/>
  <c r="AB17" i="4"/>
  <c r="AB27" i="4" s="1"/>
  <c r="AB19" i="4"/>
  <c r="AB29" i="4" s="1"/>
  <c r="AD4" i="4"/>
  <c r="AD9" i="4" s="1"/>
  <c r="AE3" i="4"/>
  <c r="AB13" i="9"/>
  <c r="AB15" i="9" s="1"/>
  <c r="AC3" i="9"/>
  <c r="AB4" i="9"/>
  <c r="AB16" i="4"/>
  <c r="AB26" i="4" s="1"/>
  <c r="AD6" i="5" l="1"/>
  <c r="AD9" i="5"/>
  <c r="AD7" i="5"/>
  <c r="AD16" i="5"/>
  <c r="AD15" i="5"/>
  <c r="AD35" i="5"/>
  <c r="AD10" i="5"/>
  <c r="AD36" i="5"/>
  <c r="AF3" i="5"/>
  <c r="AE4" i="5"/>
  <c r="AC18" i="5"/>
  <c r="AC21" i="5" s="1"/>
  <c r="AB21" i="5"/>
  <c r="AC18" i="4"/>
  <c r="AC28" i="4" s="1"/>
  <c r="AB31" i="4"/>
  <c r="AC13" i="9"/>
  <c r="AC15" i="9" s="1"/>
  <c r="AC4" i="9"/>
  <c r="AD3" i="9"/>
  <c r="AD48" i="4"/>
  <c r="AD23" i="4"/>
  <c r="AD6" i="4"/>
  <c r="AD11" i="4"/>
  <c r="AD50" i="4"/>
  <c r="AD49" i="4"/>
  <c r="AD47" i="4"/>
  <c r="AD21" i="4"/>
  <c r="AD14" i="4"/>
  <c r="AD19" i="4" s="1"/>
  <c r="AD13" i="4"/>
  <c r="AD7" i="4"/>
  <c r="AD12" i="4"/>
  <c r="AD24" i="4"/>
  <c r="AD8" i="4"/>
  <c r="AD22" i="4"/>
  <c r="AE4" i="4"/>
  <c r="AE9" i="4" s="1"/>
  <c r="AF3" i="4"/>
  <c r="AC16" i="4"/>
  <c r="AC26" i="4" s="1"/>
  <c r="AC17" i="4"/>
  <c r="AC27" i="4" s="1"/>
  <c r="AE6" i="5" l="1"/>
  <c r="AE10" i="5"/>
  <c r="AE9" i="5"/>
  <c r="AE7" i="5"/>
  <c r="AE13" i="5" s="1"/>
  <c r="AE35" i="5"/>
  <c r="AE36" i="5"/>
  <c r="AE15" i="5"/>
  <c r="AE16" i="5"/>
  <c r="AG3" i="5"/>
  <c r="AF4" i="5"/>
  <c r="AD13" i="5"/>
  <c r="AD19" i="5" s="1"/>
  <c r="AD12" i="5"/>
  <c r="AD18" i="5" s="1"/>
  <c r="AD21" i="5" s="1"/>
  <c r="AD29" i="4"/>
  <c r="AC31" i="4"/>
  <c r="AF4" i="4"/>
  <c r="AF9" i="4" s="1"/>
  <c r="AG3" i="4"/>
  <c r="AE48" i="4"/>
  <c r="AE49" i="4"/>
  <c r="AE22" i="4"/>
  <c r="AE50" i="4"/>
  <c r="AE24" i="4"/>
  <c r="AE8" i="4"/>
  <c r="AE23" i="4"/>
  <c r="AE47" i="4"/>
  <c r="AE7" i="4"/>
  <c r="AE6" i="4"/>
  <c r="AE13" i="4"/>
  <c r="AE14" i="4"/>
  <c r="AE19" i="4" s="1"/>
  <c r="AE29" i="4" s="1"/>
  <c r="AE12" i="4"/>
  <c r="AE11" i="4"/>
  <c r="AE21" i="4"/>
  <c r="AD17" i="4"/>
  <c r="AD27" i="4" s="1"/>
  <c r="AD13" i="9"/>
  <c r="AD15" i="9" s="1"/>
  <c r="AE3" i="9"/>
  <c r="AD4" i="9"/>
  <c r="AD18" i="4"/>
  <c r="AD28" i="4" s="1"/>
  <c r="AD16" i="4"/>
  <c r="AD26" i="4" s="1"/>
  <c r="AD31" i="4" s="1"/>
  <c r="AF7" i="5" l="1"/>
  <c r="AF36" i="5"/>
  <c r="AF10" i="5"/>
  <c r="AF9" i="5"/>
  <c r="AF35" i="5"/>
  <c r="AF15" i="5"/>
  <c r="AF6" i="5"/>
  <c r="AF12" i="5" s="1"/>
  <c r="AF18" i="5" s="1"/>
  <c r="AF16" i="5"/>
  <c r="AH3" i="5"/>
  <c r="AG4" i="5"/>
  <c r="AE19" i="5"/>
  <c r="AE12" i="5"/>
  <c r="AE18" i="5" s="1"/>
  <c r="AE21" i="5" s="1"/>
  <c r="AE16" i="4"/>
  <c r="AE17" i="4"/>
  <c r="AE18" i="4"/>
  <c r="AE13" i="9"/>
  <c r="AE15" i="9" s="1"/>
  <c r="AE4" i="9"/>
  <c r="AF3" i="9"/>
  <c r="AE28" i="4"/>
  <c r="AH3" i="4"/>
  <c r="AG4" i="4"/>
  <c r="AG9" i="4" s="1"/>
  <c r="AE26" i="4"/>
  <c r="AF49" i="4"/>
  <c r="AF48" i="4"/>
  <c r="AF21" i="4"/>
  <c r="AF8" i="4"/>
  <c r="AF22" i="4"/>
  <c r="AF13" i="4"/>
  <c r="AF14" i="4"/>
  <c r="AF12" i="4"/>
  <c r="AF6" i="4"/>
  <c r="AF50" i="4"/>
  <c r="AF23" i="4"/>
  <c r="AF7" i="4"/>
  <c r="AF17" i="4" s="1"/>
  <c r="AF47" i="4"/>
  <c r="AF11" i="4"/>
  <c r="AF24" i="4"/>
  <c r="AE27" i="4"/>
  <c r="AG7" i="5" l="1"/>
  <c r="AG10" i="5"/>
  <c r="AG6" i="5"/>
  <c r="AG36" i="5"/>
  <c r="AG16" i="5"/>
  <c r="AG35" i="5"/>
  <c r="AG15" i="5"/>
  <c r="AG9" i="5"/>
  <c r="AH4" i="5"/>
  <c r="AI3" i="5"/>
  <c r="AF13" i="5"/>
  <c r="AF19" i="5" s="1"/>
  <c r="AF21" i="5" s="1"/>
  <c r="AF18" i="4"/>
  <c r="AF28" i="4" s="1"/>
  <c r="AF27" i="4"/>
  <c r="AE31" i="4"/>
  <c r="AF19" i="4"/>
  <c r="AF29" i="4" s="1"/>
  <c r="AG49" i="4"/>
  <c r="AG12" i="4"/>
  <c r="AG22" i="4"/>
  <c r="AG11" i="4"/>
  <c r="AG47" i="4"/>
  <c r="AG48" i="4"/>
  <c r="AG50" i="4"/>
  <c r="AG21" i="4"/>
  <c r="AG24" i="4"/>
  <c r="AG8" i="4"/>
  <c r="AG6" i="4"/>
  <c r="AG16" i="4" s="1"/>
  <c r="AG26" i="4" s="1"/>
  <c r="AG7" i="4"/>
  <c r="AG13" i="4"/>
  <c r="AG14" i="4"/>
  <c r="AG19" i="4" s="1"/>
  <c r="AG29" i="4" s="1"/>
  <c r="AG23" i="4"/>
  <c r="AF4" i="9"/>
  <c r="AG3" i="9"/>
  <c r="AF13" i="9"/>
  <c r="AF15" i="9" s="1"/>
  <c r="AF16" i="4"/>
  <c r="AF26" i="4" s="1"/>
  <c r="AI3" i="4"/>
  <c r="AH4" i="4"/>
  <c r="AH9" i="4" s="1"/>
  <c r="AI4" i="5" l="1"/>
  <c r="AJ3" i="5"/>
  <c r="AH10" i="5"/>
  <c r="AH9" i="5"/>
  <c r="AH7" i="5"/>
  <c r="AH13" i="5" s="1"/>
  <c r="AH36" i="5"/>
  <c r="AH15" i="5"/>
  <c r="AH6" i="5"/>
  <c r="AH12" i="5" s="1"/>
  <c r="AH18" i="5" s="1"/>
  <c r="AH16" i="5"/>
  <c r="AH35" i="5"/>
  <c r="AG12" i="5"/>
  <c r="AG18" i="5" s="1"/>
  <c r="AG13" i="5"/>
  <c r="AG19" i="5" s="1"/>
  <c r="AG18" i="4"/>
  <c r="AG28" i="4" s="1"/>
  <c r="AG17" i="4"/>
  <c r="AG27" i="4" s="1"/>
  <c r="AG31" i="4" s="1"/>
  <c r="AG4" i="9"/>
  <c r="AH3" i="9"/>
  <c r="AG13" i="9"/>
  <c r="AG15" i="9" s="1"/>
  <c r="AH6" i="4"/>
  <c r="AH47" i="4"/>
  <c r="AH24" i="4"/>
  <c r="AH22" i="4"/>
  <c r="AH11" i="4"/>
  <c r="AH23" i="4"/>
  <c r="AH12" i="4"/>
  <c r="AH14" i="4"/>
  <c r="AH21" i="4"/>
  <c r="AH8" i="4"/>
  <c r="AH49" i="4"/>
  <c r="AH7" i="4"/>
  <c r="AH13" i="4"/>
  <c r="AH50" i="4"/>
  <c r="AH48" i="4"/>
  <c r="AI4" i="4"/>
  <c r="AI9" i="4" s="1"/>
  <c r="AJ3" i="4"/>
  <c r="AF31" i="4"/>
  <c r="AG21" i="5" l="1"/>
  <c r="AH19" i="5"/>
  <c r="AH21" i="5" s="1"/>
  <c r="AK3" i="5"/>
  <c r="AJ4" i="5"/>
  <c r="AI10" i="5"/>
  <c r="AI6" i="5"/>
  <c r="AI36" i="5"/>
  <c r="AI7" i="5"/>
  <c r="AI13" i="5" s="1"/>
  <c r="AI35" i="5"/>
  <c r="AI15" i="5"/>
  <c r="AI16" i="5"/>
  <c r="AI9" i="5"/>
  <c r="AI49" i="4"/>
  <c r="AI47" i="4"/>
  <c r="AI50" i="4"/>
  <c r="AI22" i="4"/>
  <c r="AI14" i="4"/>
  <c r="AI48" i="4"/>
  <c r="AI24" i="4"/>
  <c r="AI11" i="4"/>
  <c r="AI7" i="4"/>
  <c r="AI23" i="4"/>
  <c r="AI12" i="4"/>
  <c r="AI19" i="4"/>
  <c r="AI29" i="4" s="1"/>
  <c r="AI21" i="4"/>
  <c r="AI6" i="4"/>
  <c r="AI16" i="4" s="1"/>
  <c r="AI26" i="4" s="1"/>
  <c r="AI8" i="4"/>
  <c r="AI13" i="4"/>
  <c r="AH17" i="4"/>
  <c r="AH27" i="4" s="1"/>
  <c r="AH16" i="4"/>
  <c r="AH26" i="4" s="1"/>
  <c r="AH18" i="4"/>
  <c r="AH28" i="4" s="1"/>
  <c r="AI3" i="9"/>
  <c r="AH4" i="9"/>
  <c r="AH13" i="9"/>
  <c r="AH15" i="9" s="1"/>
  <c r="AJ4" i="4"/>
  <c r="AJ9" i="4" s="1"/>
  <c r="AK3" i="4"/>
  <c r="AH19" i="4"/>
  <c r="AH29" i="4" s="1"/>
  <c r="AI19" i="5" l="1"/>
  <c r="AI12" i="5"/>
  <c r="AI18" i="5" s="1"/>
  <c r="AI21" i="5" s="1"/>
  <c r="AJ10" i="5"/>
  <c r="AJ7" i="5"/>
  <c r="AJ13" i="5" s="1"/>
  <c r="AJ35" i="5"/>
  <c r="AJ9" i="5"/>
  <c r="AJ15" i="5"/>
  <c r="AJ6" i="5"/>
  <c r="AJ12" i="5" s="1"/>
  <c r="AJ18" i="5" s="1"/>
  <c r="AJ16" i="5"/>
  <c r="AJ36" i="5"/>
  <c r="AL3" i="5"/>
  <c r="AK4" i="5"/>
  <c r="AH31" i="4"/>
  <c r="AJ49" i="4"/>
  <c r="AJ48" i="4"/>
  <c r="AJ21" i="4"/>
  <c r="AJ47" i="4"/>
  <c r="AJ23" i="4"/>
  <c r="AJ50" i="4"/>
  <c r="AJ8" i="4"/>
  <c r="AJ7" i="4"/>
  <c r="AJ24" i="4"/>
  <c r="AJ13" i="4"/>
  <c r="AJ22" i="4"/>
  <c r="AJ14" i="4"/>
  <c r="AJ12" i="4"/>
  <c r="AJ6" i="4"/>
  <c r="AJ11" i="4"/>
  <c r="AI13" i="9"/>
  <c r="AI15" i="9" s="1"/>
  <c r="AJ3" i="9"/>
  <c r="AI4" i="9"/>
  <c r="AI17" i="4"/>
  <c r="AI27" i="4" s="1"/>
  <c r="AK4" i="4"/>
  <c r="AK9" i="4" s="1"/>
  <c r="AL3" i="4"/>
  <c r="AI18" i="4"/>
  <c r="AI28" i="4" s="1"/>
  <c r="AK7" i="5" l="1"/>
  <c r="AK16" i="5"/>
  <c r="AK15" i="5"/>
  <c r="AK35" i="5"/>
  <c r="AK6" i="5"/>
  <c r="AK9" i="5"/>
  <c r="AK10" i="5"/>
  <c r="AK36" i="5"/>
  <c r="AM3" i="5"/>
  <c r="AL4" i="5"/>
  <c r="AJ19" i="5"/>
  <c r="AJ21" i="5" s="1"/>
  <c r="AI31" i="4"/>
  <c r="AJ17" i="4"/>
  <c r="AM3" i="4"/>
  <c r="AL4" i="4"/>
  <c r="AL9" i="4" s="1"/>
  <c r="AK47" i="4"/>
  <c r="AK50" i="4"/>
  <c r="AK48" i="4"/>
  <c r="AK7" i="4"/>
  <c r="AK21" i="4"/>
  <c r="AK12" i="4"/>
  <c r="AK13" i="4"/>
  <c r="AK11" i="4"/>
  <c r="AK14" i="4"/>
  <c r="AK19" i="4" s="1"/>
  <c r="AK8" i="4"/>
  <c r="AK18" i="4" s="1"/>
  <c r="AK49" i="4"/>
  <c r="AK24" i="4"/>
  <c r="AK6" i="4"/>
  <c r="AK16" i="4" s="1"/>
  <c r="AK26" i="4" s="1"/>
  <c r="AK22" i="4"/>
  <c r="AK23" i="4"/>
  <c r="AJ27" i="4"/>
  <c r="AJ18" i="4"/>
  <c r="AJ28" i="4" s="1"/>
  <c r="AJ16" i="4"/>
  <c r="AJ26" i="4" s="1"/>
  <c r="AJ13" i="9"/>
  <c r="AJ15" i="9" s="1"/>
  <c r="AK3" i="9"/>
  <c r="AJ4" i="9"/>
  <c r="AJ19" i="4"/>
  <c r="AJ29" i="4" s="1"/>
  <c r="AL16" i="5" l="1"/>
  <c r="AL9" i="5"/>
  <c r="AL7" i="5"/>
  <c r="AL15" i="5"/>
  <c r="AL35" i="5"/>
  <c r="AL10" i="5"/>
  <c r="AL6" i="5"/>
  <c r="AL12" i="5" s="1"/>
  <c r="AL18" i="5" s="1"/>
  <c r="AL36" i="5"/>
  <c r="AM4" i="5"/>
  <c r="AN3" i="5"/>
  <c r="AK12" i="5"/>
  <c r="AK18" i="5" s="1"/>
  <c r="AK13" i="5"/>
  <c r="AK19" i="5" s="1"/>
  <c r="AK28" i="4"/>
  <c r="AK29" i="4"/>
  <c r="AJ31" i="4"/>
  <c r="AK13" i="9"/>
  <c r="AK15" i="9" s="1"/>
  <c r="AK4" i="9"/>
  <c r="AL3" i="9"/>
  <c r="AN3" i="4"/>
  <c r="AM4" i="4"/>
  <c r="AM9" i="4" s="1"/>
  <c r="AL47" i="4"/>
  <c r="AL50" i="4"/>
  <c r="AL23" i="4"/>
  <c r="AL48" i="4"/>
  <c r="AL11" i="4"/>
  <c r="AL22" i="4"/>
  <c r="AL6" i="4"/>
  <c r="AL16" i="4" s="1"/>
  <c r="AL49" i="4"/>
  <c r="AL13" i="4"/>
  <c r="AL7" i="4"/>
  <c r="AL24" i="4"/>
  <c r="AL21" i="4"/>
  <c r="AL14" i="4"/>
  <c r="AL8" i="4"/>
  <c r="AL12" i="4"/>
  <c r="AK17" i="4"/>
  <c r="AK27" i="4" s="1"/>
  <c r="AK31" i="4" s="1"/>
  <c r="AK21" i="5" l="1"/>
  <c r="AO3" i="5"/>
  <c r="AN4" i="5"/>
  <c r="AM6" i="5"/>
  <c r="AM9" i="5"/>
  <c r="AM7" i="5"/>
  <c r="AM15" i="5"/>
  <c r="AM16" i="5"/>
  <c r="AM36" i="5"/>
  <c r="AM10" i="5"/>
  <c r="AM35" i="5"/>
  <c r="AL13" i="5"/>
  <c r="AL19" i="5" s="1"/>
  <c r="AL21" i="5" s="1"/>
  <c r="AL17" i="4"/>
  <c r="AL27" i="4" s="1"/>
  <c r="AL26" i="4"/>
  <c r="AM24" i="4"/>
  <c r="AM14" i="4"/>
  <c r="AM49" i="4"/>
  <c r="AM22" i="4"/>
  <c r="AM11" i="4"/>
  <c r="AM47" i="4"/>
  <c r="AM6" i="4"/>
  <c r="AM16" i="4" s="1"/>
  <c r="AM7" i="4"/>
  <c r="AM21" i="4"/>
  <c r="AM8" i="4"/>
  <c r="AM12" i="4"/>
  <c r="AM13" i="4"/>
  <c r="AM48" i="4"/>
  <c r="AM23" i="4"/>
  <c r="AM50" i="4"/>
  <c r="AL18" i="4"/>
  <c r="AL28" i="4" s="1"/>
  <c r="AN4" i="4"/>
  <c r="AN9" i="4" s="1"/>
  <c r="AO3" i="4"/>
  <c r="AM3" i="9"/>
  <c r="AL13" i="9"/>
  <c r="AL15" i="9" s="1"/>
  <c r="AL4" i="9"/>
  <c r="AL19" i="4"/>
  <c r="AL29" i="4" s="1"/>
  <c r="AL31" i="4" s="1"/>
  <c r="AM13" i="5" l="1"/>
  <c r="AM19" i="5" s="1"/>
  <c r="AM12" i="5"/>
  <c r="AM18" i="5" s="1"/>
  <c r="AM21" i="5" s="1"/>
  <c r="AN9" i="5"/>
  <c r="AN36" i="5"/>
  <c r="AN16" i="5"/>
  <c r="AN7" i="5"/>
  <c r="AN35" i="5"/>
  <c r="AN10" i="5"/>
  <c r="AN15" i="5"/>
  <c r="AN6" i="5"/>
  <c r="AN12" i="5" s="1"/>
  <c r="AN18" i="5" s="1"/>
  <c r="AO4" i="5"/>
  <c r="AP3" i="5"/>
  <c r="AM18" i="4"/>
  <c r="AM28" i="4" s="1"/>
  <c r="AM13" i="9"/>
  <c r="AM15" i="9" s="1"/>
  <c r="AN3" i="9"/>
  <c r="AM4" i="9"/>
  <c r="AM26" i="4"/>
  <c r="AO4" i="4"/>
  <c r="AO9" i="4" s="1"/>
  <c r="AP3" i="4"/>
  <c r="AN21" i="4"/>
  <c r="AN13" i="4"/>
  <c r="AN49" i="4"/>
  <c r="AN48" i="4"/>
  <c r="AN8" i="4"/>
  <c r="AN47" i="4"/>
  <c r="AN24" i="4"/>
  <c r="AN23" i="4"/>
  <c r="AN50" i="4"/>
  <c r="AN14" i="4"/>
  <c r="AN19" i="4" s="1"/>
  <c r="AN29" i="4" s="1"/>
  <c r="AN7" i="4"/>
  <c r="AN6" i="4"/>
  <c r="AN22" i="4"/>
  <c r="AN11" i="4"/>
  <c r="AN12" i="4"/>
  <c r="AM17" i="4"/>
  <c r="AM27" i="4" s="1"/>
  <c r="AM19" i="4"/>
  <c r="AM29" i="4" s="1"/>
  <c r="AQ3" i="5" l="1"/>
  <c r="AP4" i="5"/>
  <c r="AO35" i="5"/>
  <c r="AO6" i="5"/>
  <c r="AO36" i="5"/>
  <c r="AO10" i="5"/>
  <c r="AO16" i="5"/>
  <c r="AO9" i="5"/>
  <c r="AO7" i="5"/>
  <c r="AO13" i="5" s="1"/>
  <c r="AO19" i="5" s="1"/>
  <c r="AO15" i="5"/>
  <c r="AN13" i="5"/>
  <c r="AN19" i="5" s="1"/>
  <c r="AN21" i="5" s="1"/>
  <c r="AN16" i="4"/>
  <c r="AN26" i="4" s="1"/>
  <c r="AN17" i="4"/>
  <c r="AN27" i="4" s="1"/>
  <c r="AQ3" i="4"/>
  <c r="AP4" i="4"/>
  <c r="AP9" i="4" s="1"/>
  <c r="AO47" i="4"/>
  <c r="AO50" i="4"/>
  <c r="AO49" i="4"/>
  <c r="AO22" i="4"/>
  <c r="AO23" i="4"/>
  <c r="AO7" i="4"/>
  <c r="AO21" i="4"/>
  <c r="AO6" i="4"/>
  <c r="AO8" i="4"/>
  <c r="AO24" i="4"/>
  <c r="AO11" i="4"/>
  <c r="AO14" i="4"/>
  <c r="AO19" i="4" s="1"/>
  <c r="AO13" i="4"/>
  <c r="AO12" i="4"/>
  <c r="AO48" i="4"/>
  <c r="AM31" i="4"/>
  <c r="AN13" i="9"/>
  <c r="AN15" i="9" s="1"/>
  <c r="AN4" i="9"/>
  <c r="AO3" i="9"/>
  <c r="AN18" i="4"/>
  <c r="AN28" i="4" s="1"/>
  <c r="AO12" i="5" l="1"/>
  <c r="AO18" i="5" s="1"/>
  <c r="AO21" i="5" s="1"/>
  <c r="AP6" i="5"/>
  <c r="AP36" i="5"/>
  <c r="AP35" i="5"/>
  <c r="AP10" i="5"/>
  <c r="AP16" i="5"/>
  <c r="AP7" i="5"/>
  <c r="AP13" i="5" s="1"/>
  <c r="AP19" i="5" s="1"/>
  <c r="AP15" i="5"/>
  <c r="AP9" i="5"/>
  <c r="AR3" i="5"/>
  <c r="AQ4" i="5"/>
  <c r="AO18" i="4"/>
  <c r="AO16" i="4"/>
  <c r="AO17" i="4"/>
  <c r="AO27" i="4" s="1"/>
  <c r="AP48" i="4"/>
  <c r="AP47" i="4"/>
  <c r="AP23" i="4"/>
  <c r="AP6" i="4"/>
  <c r="AP11" i="4"/>
  <c r="AP12" i="4"/>
  <c r="AP13" i="4"/>
  <c r="AP7" i="4"/>
  <c r="AP17" i="4" s="1"/>
  <c r="AP49" i="4"/>
  <c r="AP21" i="4"/>
  <c r="AP22" i="4"/>
  <c r="AP24" i="4"/>
  <c r="AP50" i="4"/>
  <c r="AP8" i="4"/>
  <c r="AP14" i="4"/>
  <c r="AP19" i="4" s="1"/>
  <c r="AP29" i="4" s="1"/>
  <c r="AO28" i="4"/>
  <c r="AR3" i="4"/>
  <c r="AQ4" i="4"/>
  <c r="AQ9" i="4" s="1"/>
  <c r="AO29" i="4"/>
  <c r="AO13" i="9"/>
  <c r="AO15" i="9" s="1"/>
  <c r="AO4" i="9"/>
  <c r="AP3" i="9"/>
  <c r="AO26" i="4"/>
  <c r="AN31" i="4"/>
  <c r="AQ6" i="5" l="1"/>
  <c r="AQ35" i="5"/>
  <c r="AQ10" i="5"/>
  <c r="AQ36" i="5"/>
  <c r="AQ16" i="5"/>
  <c r="AQ9" i="5"/>
  <c r="AQ7" i="5"/>
  <c r="AQ13" i="5" s="1"/>
  <c r="AQ19" i="5" s="1"/>
  <c r="AQ15" i="5"/>
  <c r="AR4" i="5"/>
  <c r="AS3" i="5"/>
  <c r="AP12" i="5"/>
  <c r="AP18" i="5" s="1"/>
  <c r="AP21" i="5" s="1"/>
  <c r="AP27" i="4"/>
  <c r="AO31" i="4"/>
  <c r="AP13" i="9"/>
  <c r="AP15" i="9" s="1"/>
  <c r="AQ3" i="9"/>
  <c r="AP4" i="9"/>
  <c r="AQ48" i="4"/>
  <c r="AQ49" i="4"/>
  <c r="AQ22" i="4"/>
  <c r="AQ47" i="4"/>
  <c r="AQ24" i="4"/>
  <c r="AQ23" i="4"/>
  <c r="AQ21" i="4"/>
  <c r="AQ13" i="4"/>
  <c r="AQ11" i="4"/>
  <c r="AQ50" i="4"/>
  <c r="AQ7" i="4"/>
  <c r="AQ6" i="4"/>
  <c r="AQ16" i="4" s="1"/>
  <c r="AQ8" i="4"/>
  <c r="AQ14" i="4"/>
  <c r="AQ19" i="4" s="1"/>
  <c r="AQ12" i="4"/>
  <c r="AR4" i="4"/>
  <c r="AR9" i="4" s="1"/>
  <c r="AS3" i="4"/>
  <c r="AP16" i="4"/>
  <c r="AP26" i="4" s="1"/>
  <c r="AP18" i="4"/>
  <c r="AP28" i="4" s="1"/>
  <c r="AS4" i="5" l="1"/>
  <c r="AT3" i="5"/>
  <c r="AR7" i="5"/>
  <c r="AR36" i="5"/>
  <c r="AR6" i="5"/>
  <c r="AR10" i="5"/>
  <c r="AR35" i="5"/>
  <c r="AR15" i="5"/>
  <c r="AR9" i="5"/>
  <c r="AR16" i="5"/>
  <c r="AQ12" i="5"/>
  <c r="AQ18" i="5" s="1"/>
  <c r="AQ21" i="5" s="1"/>
  <c r="AQ17" i="4"/>
  <c r="AQ27" i="4" s="1"/>
  <c r="AQ29" i="4"/>
  <c r="AP31" i="4"/>
  <c r="AR8" i="4"/>
  <c r="AR13" i="4"/>
  <c r="AR50" i="4"/>
  <c r="AR24" i="4"/>
  <c r="AR12" i="4"/>
  <c r="AR6" i="4"/>
  <c r="AR22" i="4"/>
  <c r="AR49" i="4"/>
  <c r="AR48" i="4"/>
  <c r="AR23" i="4"/>
  <c r="AR47" i="4"/>
  <c r="AR21" i="4"/>
  <c r="AR7" i="4"/>
  <c r="AR11" i="4"/>
  <c r="AR14" i="4"/>
  <c r="AR19" i="4" s="1"/>
  <c r="AQ18" i="4"/>
  <c r="AQ28" i="4" s="1"/>
  <c r="AT3" i="4"/>
  <c r="AS4" i="4"/>
  <c r="AS9" i="4" s="1"/>
  <c r="AQ26" i="4"/>
  <c r="AQ31" i="4" s="1"/>
  <c r="AQ13" i="9"/>
  <c r="AQ15" i="9" s="1"/>
  <c r="AQ4" i="9"/>
  <c r="AR3" i="9"/>
  <c r="AR12" i="5" l="1"/>
  <c r="AR18" i="5" s="1"/>
  <c r="AR13" i="5"/>
  <c r="AR19" i="5" s="1"/>
  <c r="AT4" i="5"/>
  <c r="AU3" i="5"/>
  <c r="AS7" i="5"/>
  <c r="AS10" i="5"/>
  <c r="AS9" i="5"/>
  <c r="AS6" i="5"/>
  <c r="AS12" i="5" s="1"/>
  <c r="AS36" i="5"/>
  <c r="AS15" i="5"/>
  <c r="AS35" i="5"/>
  <c r="AS16" i="5"/>
  <c r="AR18" i="4"/>
  <c r="AR28" i="4" s="1"/>
  <c r="AR29" i="4"/>
  <c r="AR4" i="9"/>
  <c r="AS3" i="9"/>
  <c r="AR13" i="9"/>
  <c r="AR15" i="9" s="1"/>
  <c r="AS49" i="4"/>
  <c r="AS12" i="4"/>
  <c r="AS47" i="4"/>
  <c r="AS21" i="4"/>
  <c r="AS14" i="4"/>
  <c r="AS8" i="4"/>
  <c r="AS13" i="4"/>
  <c r="AS6" i="4"/>
  <c r="AS50" i="4"/>
  <c r="AS24" i="4"/>
  <c r="AS22" i="4"/>
  <c r="AS7" i="4"/>
  <c r="AS11" i="4"/>
  <c r="AS48" i="4"/>
  <c r="AS23" i="4"/>
  <c r="AT4" i="4"/>
  <c r="AT9" i="4" s="1"/>
  <c r="AU3" i="4"/>
  <c r="AR16" i="4"/>
  <c r="AR26" i="4" s="1"/>
  <c r="AR17" i="4"/>
  <c r="AR27" i="4" s="1"/>
  <c r="AS18" i="5" l="1"/>
  <c r="AS13" i="5"/>
  <c r="AS19" i="5" s="1"/>
  <c r="AS21" i="5" s="1"/>
  <c r="AU4" i="5"/>
  <c r="AV3" i="5"/>
  <c r="AT9" i="5"/>
  <c r="AT7" i="5"/>
  <c r="AT15" i="5"/>
  <c r="AT36" i="5"/>
  <c r="AT6" i="5"/>
  <c r="AT12" i="5" s="1"/>
  <c r="AT18" i="5" s="1"/>
  <c r="AT35" i="5"/>
  <c r="AT10" i="5"/>
  <c r="AT16" i="5"/>
  <c r="AR21" i="5"/>
  <c r="AR31" i="4"/>
  <c r="AS16" i="4"/>
  <c r="AS26" i="4" s="1"/>
  <c r="AS18" i="4"/>
  <c r="AS28" i="4" s="1"/>
  <c r="AT49" i="4"/>
  <c r="AT21" i="4"/>
  <c r="AT22" i="4"/>
  <c r="AT6" i="4"/>
  <c r="AT50" i="4"/>
  <c r="AT14" i="4"/>
  <c r="AT19" i="4" s="1"/>
  <c r="AT8" i="4"/>
  <c r="AT48" i="4"/>
  <c r="AT12" i="4"/>
  <c r="AT47" i="4"/>
  <c r="AT23" i="4"/>
  <c r="AT11" i="4"/>
  <c r="AT24" i="4"/>
  <c r="AT13" i="4"/>
  <c r="AT7" i="4"/>
  <c r="AS17" i="4"/>
  <c r="AS27" i="4" s="1"/>
  <c r="AU4" i="4"/>
  <c r="AU9" i="4" s="1"/>
  <c r="AV3" i="4"/>
  <c r="AS19" i="4"/>
  <c r="AS29" i="4" s="1"/>
  <c r="AS4" i="9"/>
  <c r="AT3" i="9"/>
  <c r="AS13" i="9"/>
  <c r="AS15" i="9" s="1"/>
  <c r="AT13" i="5" l="1"/>
  <c r="AT19" i="5" s="1"/>
  <c r="AT21" i="5" s="1"/>
  <c r="AV4" i="5"/>
  <c r="AW3" i="5"/>
  <c r="AU10" i="5"/>
  <c r="AU7" i="5"/>
  <c r="AU13" i="5" s="1"/>
  <c r="AU9" i="5"/>
  <c r="AU35" i="5"/>
  <c r="AU15" i="5"/>
  <c r="AU16" i="5"/>
  <c r="AU36" i="5"/>
  <c r="AU6" i="5"/>
  <c r="AU12" i="5" s="1"/>
  <c r="AU18" i="5" s="1"/>
  <c r="AT18" i="4"/>
  <c r="AS31" i="4"/>
  <c r="AU3" i="9"/>
  <c r="AT4" i="9"/>
  <c r="AT13" i="9"/>
  <c r="AT15" i="9" s="1"/>
  <c r="AT29" i="4"/>
  <c r="AV4" i="4"/>
  <c r="AV9" i="4" s="1"/>
  <c r="AW3" i="4"/>
  <c r="AU49" i="4"/>
  <c r="AU22" i="4"/>
  <c r="AU50" i="4"/>
  <c r="AU14" i="4"/>
  <c r="AU48" i="4"/>
  <c r="AU47" i="4"/>
  <c r="AU11" i="4"/>
  <c r="AU23" i="4"/>
  <c r="AU12" i="4"/>
  <c r="AU6" i="4"/>
  <c r="AU21" i="4"/>
  <c r="AU7" i="4"/>
  <c r="AU17" i="4" s="1"/>
  <c r="AU8" i="4"/>
  <c r="AU24" i="4"/>
  <c r="AU13" i="4"/>
  <c r="AT28" i="4"/>
  <c r="AT17" i="4"/>
  <c r="AT27" i="4" s="1"/>
  <c r="AT16" i="4"/>
  <c r="AT26" i="4" s="1"/>
  <c r="AU19" i="5" l="1"/>
  <c r="AU21" i="5" s="1"/>
  <c r="AW4" i="5"/>
  <c r="AX3" i="5"/>
  <c r="AV10" i="5"/>
  <c r="AV6" i="5"/>
  <c r="AV36" i="5"/>
  <c r="AV15" i="5"/>
  <c r="AV9" i="5"/>
  <c r="AV35" i="5"/>
  <c r="AV16" i="5"/>
  <c r="AV7" i="5"/>
  <c r="AV13" i="5" s="1"/>
  <c r="AV19" i="5" s="1"/>
  <c r="AU19" i="4"/>
  <c r="AU29" i="4" s="1"/>
  <c r="AU18" i="4"/>
  <c r="AU28" i="4" s="1"/>
  <c r="AU27" i="4"/>
  <c r="AW4" i="4"/>
  <c r="AW9" i="4" s="1"/>
  <c r="AX3" i="4"/>
  <c r="AU16" i="4"/>
  <c r="AU26" i="4" s="1"/>
  <c r="AU31" i="4" s="1"/>
  <c r="AV49" i="4"/>
  <c r="AV48" i="4"/>
  <c r="AV21" i="4"/>
  <c r="AV8" i="4"/>
  <c r="AV24" i="4"/>
  <c r="AV23" i="4"/>
  <c r="AV50" i="4"/>
  <c r="AV14" i="4"/>
  <c r="AV19" i="4" s="1"/>
  <c r="AV7" i="4"/>
  <c r="AV47" i="4"/>
  <c r="AV13" i="4"/>
  <c r="AV11" i="4"/>
  <c r="AV6" i="4"/>
  <c r="AV16" i="4" s="1"/>
  <c r="AV22" i="4"/>
  <c r="AV12" i="4"/>
  <c r="AU13" i="9"/>
  <c r="AU15" i="9" s="1"/>
  <c r="AV3" i="9"/>
  <c r="AU4" i="9"/>
  <c r="AT31" i="4"/>
  <c r="AV12" i="5" l="1"/>
  <c r="AV18" i="5" s="1"/>
  <c r="AV21" i="5" s="1"/>
  <c r="AX4" i="5"/>
  <c r="AY3" i="5"/>
  <c r="AW10" i="5"/>
  <c r="AW9" i="5"/>
  <c r="AW16" i="5"/>
  <c r="AW36" i="5"/>
  <c r="AW15" i="5"/>
  <c r="AW6" i="5"/>
  <c r="AW12" i="5" s="1"/>
  <c r="AW18" i="5" s="1"/>
  <c r="AW35" i="5"/>
  <c r="AW7" i="5"/>
  <c r="AW13" i="5" s="1"/>
  <c r="AW19" i="5" s="1"/>
  <c r="AV18" i="4"/>
  <c r="AV28" i="4" s="1"/>
  <c r="AV29" i="4"/>
  <c r="AV26" i="4"/>
  <c r="AY3" i="4"/>
  <c r="AX4" i="4"/>
  <c r="AX9" i="4" s="1"/>
  <c r="AW47" i="4"/>
  <c r="AW50" i="4"/>
  <c r="AW48" i="4"/>
  <c r="AW7" i="4"/>
  <c r="AW12" i="4"/>
  <c r="AW24" i="4"/>
  <c r="AW23" i="4"/>
  <c r="AW22" i="4"/>
  <c r="AW49" i="4"/>
  <c r="AW21" i="4"/>
  <c r="AW8" i="4"/>
  <c r="AW6" i="4"/>
  <c r="AW14" i="4"/>
  <c r="AW19" i="4" s="1"/>
  <c r="AW13" i="4"/>
  <c r="AW11" i="4"/>
  <c r="AV17" i="4"/>
  <c r="AV27" i="4" s="1"/>
  <c r="AV13" i="9"/>
  <c r="AV15" i="9" s="1"/>
  <c r="AV4" i="9"/>
  <c r="AW3" i="9"/>
  <c r="AW21" i="5" l="1"/>
  <c r="AZ3" i="5"/>
  <c r="AY4" i="5"/>
  <c r="AX7" i="5"/>
  <c r="AX10" i="5"/>
  <c r="AX16" i="5"/>
  <c r="AX9" i="5"/>
  <c r="AX36" i="5"/>
  <c r="AX35" i="5"/>
  <c r="AX15" i="5"/>
  <c r="AX6" i="5"/>
  <c r="AX12" i="5" s="1"/>
  <c r="AX18" i="5" s="1"/>
  <c r="AW29" i="4"/>
  <c r="AW13" i="9"/>
  <c r="AW15" i="9" s="1"/>
  <c r="AW4" i="9"/>
  <c r="AX3" i="9"/>
  <c r="AW17" i="4"/>
  <c r="AW27" i="4" s="1"/>
  <c r="AW16" i="4"/>
  <c r="AW26" i="4" s="1"/>
  <c r="AW18" i="4"/>
  <c r="AW28" i="4" s="1"/>
  <c r="AX47" i="4"/>
  <c r="AX48" i="4"/>
  <c r="AX50" i="4"/>
  <c r="AX23" i="4"/>
  <c r="AX11" i="4"/>
  <c r="AX49" i="4"/>
  <c r="AX22" i="4"/>
  <c r="AX21" i="4"/>
  <c r="AX6" i="4"/>
  <c r="AX7" i="4"/>
  <c r="AX14" i="4"/>
  <c r="AX24" i="4"/>
  <c r="AX8" i="4"/>
  <c r="AX12" i="4"/>
  <c r="AX13" i="4"/>
  <c r="AY4" i="4"/>
  <c r="AY9" i="4" s="1"/>
  <c r="AZ3" i="4"/>
  <c r="AV31" i="4"/>
  <c r="AX13" i="5" l="1"/>
  <c r="AX19" i="5" s="1"/>
  <c r="AX21" i="5" s="1"/>
  <c r="AY7" i="5"/>
  <c r="AY6" i="5"/>
  <c r="AY35" i="5"/>
  <c r="AY15" i="5"/>
  <c r="AY10" i="5"/>
  <c r="AY36" i="5"/>
  <c r="AY9" i="5"/>
  <c r="AY16" i="5"/>
  <c r="BA3" i="5"/>
  <c r="AZ4" i="5"/>
  <c r="AZ4" i="4"/>
  <c r="AZ9" i="4" s="1"/>
  <c r="BA3" i="4"/>
  <c r="AW31" i="4"/>
  <c r="AY48" i="4"/>
  <c r="AY50" i="4"/>
  <c r="AY49" i="4"/>
  <c r="AY23" i="4"/>
  <c r="AY24" i="4"/>
  <c r="AY21" i="4"/>
  <c r="AY14" i="4"/>
  <c r="AY13" i="4"/>
  <c r="AY7" i="4"/>
  <c r="AY8" i="4"/>
  <c r="AY18" i="4" s="1"/>
  <c r="AY28" i="4" s="1"/>
  <c r="AY12" i="4"/>
  <c r="AY11" i="4"/>
  <c r="AY22" i="4"/>
  <c r="AY6" i="4"/>
  <c r="AY16" i="4" s="1"/>
  <c r="AY47" i="4"/>
  <c r="AX18" i="4"/>
  <c r="AX28" i="4" s="1"/>
  <c r="AX17" i="4"/>
  <c r="AX27" i="4" s="1"/>
  <c r="AX16" i="4"/>
  <c r="AX26" i="4" s="1"/>
  <c r="AX13" i="9"/>
  <c r="AX15" i="9" s="1"/>
  <c r="AY3" i="9"/>
  <c r="AX4" i="9"/>
  <c r="AX19" i="4"/>
  <c r="AX29" i="4" s="1"/>
  <c r="AZ7" i="5" l="1"/>
  <c r="AZ10" i="5"/>
  <c r="AZ6" i="5"/>
  <c r="AZ35" i="5"/>
  <c r="AZ15" i="5"/>
  <c r="AZ16" i="5"/>
  <c r="AZ36" i="5"/>
  <c r="AZ9" i="5"/>
  <c r="BB3" i="5"/>
  <c r="BA4" i="5"/>
  <c r="AY12" i="5"/>
  <c r="AY18" i="5" s="1"/>
  <c r="AY13" i="5"/>
  <c r="AY19" i="5" s="1"/>
  <c r="AX31" i="4"/>
  <c r="AY19" i="4"/>
  <c r="AY29" i="4" s="1"/>
  <c r="AY26" i="4"/>
  <c r="AY13" i="9"/>
  <c r="AY15" i="9" s="1"/>
  <c r="AY4" i="9"/>
  <c r="AZ3" i="9"/>
  <c r="AY17" i="4"/>
  <c r="AY27" i="4" s="1"/>
  <c r="BA4" i="4"/>
  <c r="BA9" i="4" s="1"/>
  <c r="BB3" i="4"/>
  <c r="AZ21" i="4"/>
  <c r="AZ13" i="4"/>
  <c r="AZ11" i="4"/>
  <c r="AZ14" i="4"/>
  <c r="AZ48" i="4"/>
  <c r="AZ50" i="4"/>
  <c r="AZ23" i="4"/>
  <c r="AZ49" i="4"/>
  <c r="AZ12" i="4"/>
  <c r="AZ7" i="4"/>
  <c r="AZ17" i="4" s="1"/>
  <c r="AZ47" i="4"/>
  <c r="AZ24" i="4"/>
  <c r="AZ8" i="4"/>
  <c r="AZ22" i="4"/>
  <c r="AZ6" i="4"/>
  <c r="AZ16" i="4" s="1"/>
  <c r="AZ26" i="4" s="1"/>
  <c r="AY21" i="5" l="1"/>
  <c r="BA6" i="5"/>
  <c r="BA10" i="5"/>
  <c r="BA35" i="5"/>
  <c r="BA15" i="5"/>
  <c r="BA9" i="5"/>
  <c r="BA7" i="5"/>
  <c r="BA13" i="5" s="1"/>
  <c r="BA16" i="5"/>
  <c r="BA36" i="5"/>
  <c r="BC3" i="5"/>
  <c r="BB4" i="5"/>
  <c r="AZ12" i="5"/>
  <c r="AZ18" i="5" s="1"/>
  <c r="AZ13" i="5"/>
  <c r="AZ19" i="5" s="1"/>
  <c r="AZ18" i="4"/>
  <c r="AZ28" i="4" s="1"/>
  <c r="AZ19" i="4"/>
  <c r="AZ29" i="4" s="1"/>
  <c r="AZ27" i="4"/>
  <c r="AZ31" i="4" s="1"/>
  <c r="BC3" i="4"/>
  <c r="BB4" i="4"/>
  <c r="BB9" i="4" s="1"/>
  <c r="BA47" i="4"/>
  <c r="BA7" i="4"/>
  <c r="BA50" i="4"/>
  <c r="BA11" i="4"/>
  <c r="BA14" i="4"/>
  <c r="BA49" i="4"/>
  <c r="BA21" i="4"/>
  <c r="BA48" i="4"/>
  <c r="BA22" i="4"/>
  <c r="BA13" i="4"/>
  <c r="BA6" i="4"/>
  <c r="BA23" i="4"/>
  <c r="BA12" i="4"/>
  <c r="BA24" i="4"/>
  <c r="BA8" i="4"/>
  <c r="BA18" i="4" s="1"/>
  <c r="BA28" i="4" s="1"/>
  <c r="AY31" i="4"/>
  <c r="AZ13" i="9"/>
  <c r="AZ15" i="9" s="1"/>
  <c r="BA3" i="9"/>
  <c r="AZ4" i="9"/>
  <c r="AZ21" i="5" l="1"/>
  <c r="BB35" i="5"/>
  <c r="BB9" i="5"/>
  <c r="BB10" i="5"/>
  <c r="BB16" i="5"/>
  <c r="BB36" i="5"/>
  <c r="BB7" i="5"/>
  <c r="BB13" i="5" s="1"/>
  <c r="BB19" i="5" s="1"/>
  <c r="BB15" i="5"/>
  <c r="BB6" i="5"/>
  <c r="BB12" i="5" s="1"/>
  <c r="BB18" i="5" s="1"/>
  <c r="BB21" i="5" s="1"/>
  <c r="BD3" i="5"/>
  <c r="BC4" i="5"/>
  <c r="BA19" i="5"/>
  <c r="BA12" i="5"/>
  <c r="BA18" i="5" s="1"/>
  <c r="BA21" i="5" s="1"/>
  <c r="BA17" i="4"/>
  <c r="BA27" i="4" s="1"/>
  <c r="BA19" i="4"/>
  <c r="BA29" i="4" s="1"/>
  <c r="BD3" i="4"/>
  <c r="BC4" i="4"/>
  <c r="BC9" i="4" s="1"/>
  <c r="BB48" i="4"/>
  <c r="BB23" i="4"/>
  <c r="BB6" i="4"/>
  <c r="BB50" i="4"/>
  <c r="BB11" i="4"/>
  <c r="BB47" i="4"/>
  <c r="BB22" i="4"/>
  <c r="BB24" i="4"/>
  <c r="BB13" i="4"/>
  <c r="BB7" i="4"/>
  <c r="BB14" i="4"/>
  <c r="BB12" i="4"/>
  <c r="BB49" i="4"/>
  <c r="BB21" i="4"/>
  <c r="BB8" i="4"/>
  <c r="BA16" i="4"/>
  <c r="BA26" i="4" s="1"/>
  <c r="BA13" i="9"/>
  <c r="BA15" i="9" s="1"/>
  <c r="BA4" i="9"/>
  <c r="BB3" i="9"/>
  <c r="BC6" i="5" l="1"/>
  <c r="BC36" i="5"/>
  <c r="BC35" i="5"/>
  <c r="BC9" i="5"/>
  <c r="BC16" i="5"/>
  <c r="BC7" i="5"/>
  <c r="BC15" i="5"/>
  <c r="BC10" i="5"/>
  <c r="BE3" i="5"/>
  <c r="BD4" i="5"/>
  <c r="BB4" i="9"/>
  <c r="BC3" i="9"/>
  <c r="BB13" i="9"/>
  <c r="BB15" i="9" s="1"/>
  <c r="BA31" i="4"/>
  <c r="BB18" i="4"/>
  <c r="BB28" i="4" s="1"/>
  <c r="BB17" i="4"/>
  <c r="BB27" i="4" s="1"/>
  <c r="BC48" i="4"/>
  <c r="BC47" i="4"/>
  <c r="BC22" i="4"/>
  <c r="BC50" i="4"/>
  <c r="BC24" i="4"/>
  <c r="BC6" i="4"/>
  <c r="BC11" i="4"/>
  <c r="BC13" i="4"/>
  <c r="BC7" i="4"/>
  <c r="BC8" i="4"/>
  <c r="BC12" i="4"/>
  <c r="BC23" i="4"/>
  <c r="BC49" i="4"/>
  <c r="BC21" i="4"/>
  <c r="BC14" i="4"/>
  <c r="BC19" i="4" s="1"/>
  <c r="BE3" i="4"/>
  <c r="BD4" i="4"/>
  <c r="BD9" i="4" s="1"/>
  <c r="BB16" i="4"/>
  <c r="BB26" i="4" s="1"/>
  <c r="BB19" i="4"/>
  <c r="BB29" i="4" s="1"/>
  <c r="BD7" i="5" l="1"/>
  <c r="BD36" i="5"/>
  <c r="BD35" i="5"/>
  <c r="BD16" i="5"/>
  <c r="BD9" i="5"/>
  <c r="BD15" i="5"/>
  <c r="BD6" i="5"/>
  <c r="BD12" i="5" s="1"/>
  <c r="BD18" i="5" s="1"/>
  <c r="BD10" i="5"/>
  <c r="BF3" i="5"/>
  <c r="BE4" i="5"/>
  <c r="BC13" i="5"/>
  <c r="BC19" i="5" s="1"/>
  <c r="BC12" i="5"/>
  <c r="BC18" i="5" s="1"/>
  <c r="BC21" i="5" s="1"/>
  <c r="BC17" i="4"/>
  <c r="BC27" i="4" s="1"/>
  <c r="BC29" i="4"/>
  <c r="BB31" i="4"/>
  <c r="BD47" i="4"/>
  <c r="BD48" i="4"/>
  <c r="BD22" i="4"/>
  <c r="BD8" i="4"/>
  <c r="BD23" i="4"/>
  <c r="BD13" i="4"/>
  <c r="BD49" i="4"/>
  <c r="BD12" i="4"/>
  <c r="BD6" i="4"/>
  <c r="BD7" i="4"/>
  <c r="BD50" i="4"/>
  <c r="BD24" i="4"/>
  <c r="BD14" i="4"/>
  <c r="BD19" i="4" s="1"/>
  <c r="BD29" i="4" s="1"/>
  <c r="BD11" i="4"/>
  <c r="BD21" i="4"/>
  <c r="BF3" i="4"/>
  <c r="BE4" i="4"/>
  <c r="BE9" i="4" s="1"/>
  <c r="BC18" i="4"/>
  <c r="BC28" i="4" s="1"/>
  <c r="BC13" i="9"/>
  <c r="BC15" i="9" s="1"/>
  <c r="BD3" i="9"/>
  <c r="BC4" i="9"/>
  <c r="BC16" i="4"/>
  <c r="BC26" i="4" s="1"/>
  <c r="BC31" i="4" s="1"/>
  <c r="BE7" i="5" l="1"/>
  <c r="BE16" i="5"/>
  <c r="BE15" i="5"/>
  <c r="BE9" i="5"/>
  <c r="BE10" i="5"/>
  <c r="BE35" i="5"/>
  <c r="BE6" i="5"/>
  <c r="BE12" i="5" s="1"/>
  <c r="BE18" i="5" s="1"/>
  <c r="BE36" i="5"/>
  <c r="BF4" i="5"/>
  <c r="BG3" i="5"/>
  <c r="BD13" i="5"/>
  <c r="BD19" i="5" s="1"/>
  <c r="BD21" i="5" s="1"/>
  <c r="BD16" i="4"/>
  <c r="BD26" i="4" s="1"/>
  <c r="BD4" i="9"/>
  <c r="BD13" i="9"/>
  <c r="BD15" i="9" s="1"/>
  <c r="BE3" i="9"/>
  <c r="BE12" i="4"/>
  <c r="BE47" i="4"/>
  <c r="BE21" i="4"/>
  <c r="BE13" i="4"/>
  <c r="BE22" i="4"/>
  <c r="BE48" i="4"/>
  <c r="BE8" i="4"/>
  <c r="BE18" i="4" s="1"/>
  <c r="BE6" i="4"/>
  <c r="BE23" i="4"/>
  <c r="BE14" i="4"/>
  <c r="BE11" i="4"/>
  <c r="BE50" i="4"/>
  <c r="BE7" i="4"/>
  <c r="BE17" i="4" s="1"/>
  <c r="BE49" i="4"/>
  <c r="BE24" i="4"/>
  <c r="BF4" i="4"/>
  <c r="BF9" i="4" s="1"/>
  <c r="BG3" i="4"/>
  <c r="BD18" i="4"/>
  <c r="BD28" i="4" s="1"/>
  <c r="BD17" i="4"/>
  <c r="BD27" i="4" s="1"/>
  <c r="BG4" i="5" l="1"/>
  <c r="BH3" i="5"/>
  <c r="BF9" i="5"/>
  <c r="BF7" i="5"/>
  <c r="BF6" i="5"/>
  <c r="BF12" i="5" s="1"/>
  <c r="BF36" i="5"/>
  <c r="BF10" i="5"/>
  <c r="BF15" i="5"/>
  <c r="BF16" i="5"/>
  <c r="BF35" i="5"/>
  <c r="BE13" i="5"/>
  <c r="BE19" i="5" s="1"/>
  <c r="BE21" i="5" s="1"/>
  <c r="BD31" i="4"/>
  <c r="BE16" i="4"/>
  <c r="BE26" i="4" s="1"/>
  <c r="BE28" i="4"/>
  <c r="BG4" i="4"/>
  <c r="BG9" i="4" s="1"/>
  <c r="BH3" i="4"/>
  <c r="BF47" i="4"/>
  <c r="BF48" i="4"/>
  <c r="BF6" i="4"/>
  <c r="BF49" i="4"/>
  <c r="BF24" i="4"/>
  <c r="BF22" i="4"/>
  <c r="BF8" i="4"/>
  <c r="BF11" i="4"/>
  <c r="BF23" i="4"/>
  <c r="BF7" i="4"/>
  <c r="BF13" i="4"/>
  <c r="BF12" i="4"/>
  <c r="BF14" i="4"/>
  <c r="BF50" i="4"/>
  <c r="BF21" i="4"/>
  <c r="BE4" i="9"/>
  <c r="BE13" i="9"/>
  <c r="BE15" i="9" s="1"/>
  <c r="BF3" i="9"/>
  <c r="BE19" i="4"/>
  <c r="BE29" i="4" s="1"/>
  <c r="BE27" i="4"/>
  <c r="BE31" i="4" s="1"/>
  <c r="BF18" i="5" l="1"/>
  <c r="BF13" i="5"/>
  <c r="BF19" i="5" s="1"/>
  <c r="BH4" i="5"/>
  <c r="BI3" i="5"/>
  <c r="BG10" i="5"/>
  <c r="BG36" i="5"/>
  <c r="BG7" i="5"/>
  <c r="BG13" i="5" s="1"/>
  <c r="BG15" i="5"/>
  <c r="BG9" i="5"/>
  <c r="BG35" i="5"/>
  <c r="BG6" i="5"/>
  <c r="BG12" i="5" s="1"/>
  <c r="BG18" i="5" s="1"/>
  <c r="BG16" i="5"/>
  <c r="BG3" i="9"/>
  <c r="BF13" i="9"/>
  <c r="BF15" i="9" s="1"/>
  <c r="BF4" i="9"/>
  <c r="BH4" i="4"/>
  <c r="BH9" i="4" s="1"/>
  <c r="BI3" i="4"/>
  <c r="BF17" i="4"/>
  <c r="BF27" i="4" s="1"/>
  <c r="BG49" i="4"/>
  <c r="BG47" i="4"/>
  <c r="BG22" i="4"/>
  <c r="BG14" i="4"/>
  <c r="BG23" i="4"/>
  <c r="BG48" i="4"/>
  <c r="BG50" i="4"/>
  <c r="BG11" i="4"/>
  <c r="BG19" i="4"/>
  <c r="BG6" i="4"/>
  <c r="BG16" i="4" s="1"/>
  <c r="BG7" i="4"/>
  <c r="BG8" i="4"/>
  <c r="BG13" i="4"/>
  <c r="BG12" i="4"/>
  <c r="BG24" i="4"/>
  <c r="BG21" i="4"/>
  <c r="BF18" i="4"/>
  <c r="BF28" i="4" s="1"/>
  <c r="BF16" i="4"/>
  <c r="BF26" i="4" s="1"/>
  <c r="BF19" i="4"/>
  <c r="BF29" i="4" s="1"/>
  <c r="BG19" i="5" l="1"/>
  <c r="BG21" i="5" s="1"/>
  <c r="BJ3" i="5"/>
  <c r="BI4" i="5"/>
  <c r="BH10" i="5"/>
  <c r="BH9" i="5"/>
  <c r="BH15" i="5"/>
  <c r="BH6" i="5"/>
  <c r="BH12" i="5" s="1"/>
  <c r="BH18" i="5" s="1"/>
  <c r="BH36" i="5"/>
  <c r="BH7" i="5"/>
  <c r="BH13" i="5" s="1"/>
  <c r="BH16" i="5"/>
  <c r="BH35" i="5"/>
  <c r="BF21" i="5"/>
  <c r="BG26" i="4"/>
  <c r="BG18" i="4"/>
  <c r="BG28" i="4" s="1"/>
  <c r="BG17" i="4"/>
  <c r="BG27" i="4" s="1"/>
  <c r="BG29" i="4"/>
  <c r="BG31" i="4" s="1"/>
  <c r="BI4" i="4"/>
  <c r="BI9" i="4" s="1"/>
  <c r="BJ3" i="4"/>
  <c r="BH49" i="4"/>
  <c r="BH21" i="4"/>
  <c r="BH8" i="4"/>
  <c r="BH47" i="4"/>
  <c r="BH22" i="4"/>
  <c r="BH48" i="4"/>
  <c r="BH24" i="4"/>
  <c r="BH13" i="4"/>
  <c r="BH50" i="4"/>
  <c r="BH6" i="4"/>
  <c r="BH7" i="4"/>
  <c r="BH23" i="4"/>
  <c r="BH11" i="4"/>
  <c r="BH14" i="4"/>
  <c r="BH19" i="4" s="1"/>
  <c r="BH29" i="4" s="1"/>
  <c r="BH12" i="4"/>
  <c r="BF31" i="4"/>
  <c r="BG13" i="9"/>
  <c r="BG15" i="9" s="1"/>
  <c r="BH3" i="9"/>
  <c r="BG4" i="9"/>
  <c r="BH19" i="5" l="1"/>
  <c r="BH21" i="5"/>
  <c r="BI16" i="5"/>
  <c r="BI9" i="5"/>
  <c r="BI15" i="5"/>
  <c r="BI6" i="5"/>
  <c r="BI12" i="5" s="1"/>
  <c r="BI18" i="5" s="1"/>
  <c r="BI36" i="5"/>
  <c r="BI35" i="5"/>
  <c r="BI10" i="5"/>
  <c r="BI7" i="5"/>
  <c r="BI13" i="5" s="1"/>
  <c r="BI19" i="5" s="1"/>
  <c r="BK3" i="5"/>
  <c r="BJ4" i="5"/>
  <c r="BH18" i="4"/>
  <c r="BH28" i="4" s="1"/>
  <c r="BH17" i="4"/>
  <c r="BH27" i="4" s="1"/>
  <c r="BK3" i="4"/>
  <c r="BJ4" i="4"/>
  <c r="BJ9" i="4" s="1"/>
  <c r="BH16" i="4"/>
  <c r="BH26" i="4" s="1"/>
  <c r="BI47" i="4"/>
  <c r="BI49" i="4"/>
  <c r="BI50" i="4"/>
  <c r="BI21" i="4"/>
  <c r="BI7" i="4"/>
  <c r="BI22" i="4"/>
  <c r="BI12" i="4"/>
  <c r="BI11" i="4"/>
  <c r="BI14" i="4"/>
  <c r="BI8" i="4"/>
  <c r="BI6" i="4"/>
  <c r="BI16" i="4" s="1"/>
  <c r="BI26" i="4" s="1"/>
  <c r="BI24" i="4"/>
  <c r="BI13" i="4"/>
  <c r="BI48" i="4"/>
  <c r="BI23" i="4"/>
  <c r="BH13" i="9"/>
  <c r="BH15" i="9" s="1"/>
  <c r="BH4" i="9"/>
  <c r="BI3" i="9"/>
  <c r="BJ6" i="5" l="1"/>
  <c r="BJ9" i="5"/>
  <c r="BJ36" i="5"/>
  <c r="BJ16" i="5"/>
  <c r="BJ35" i="5"/>
  <c r="BJ10" i="5"/>
  <c r="BJ15" i="5"/>
  <c r="BJ7" i="5"/>
  <c r="BJ13" i="5" s="1"/>
  <c r="BJ19" i="5" s="1"/>
  <c r="BL3" i="5"/>
  <c r="BK4" i="5"/>
  <c r="BI21" i="5"/>
  <c r="BI18" i="4"/>
  <c r="BI28" i="4" s="1"/>
  <c r="BJ47" i="4"/>
  <c r="BJ49" i="4"/>
  <c r="BJ50" i="4"/>
  <c r="BJ23" i="4"/>
  <c r="BJ11" i="4"/>
  <c r="BJ24" i="4"/>
  <c r="BJ12" i="4"/>
  <c r="BJ48" i="4"/>
  <c r="BJ6" i="4"/>
  <c r="BJ16" i="4" s="1"/>
  <c r="BJ21" i="4"/>
  <c r="BJ22" i="4"/>
  <c r="BJ8" i="4"/>
  <c r="BJ13" i="4"/>
  <c r="BJ7" i="4"/>
  <c r="BJ14" i="4"/>
  <c r="BL3" i="4"/>
  <c r="BK4" i="4"/>
  <c r="BK9" i="4" s="1"/>
  <c r="BI13" i="9"/>
  <c r="BI15" i="9" s="1"/>
  <c r="BJ3" i="9"/>
  <c r="BI4" i="9"/>
  <c r="BI17" i="4"/>
  <c r="BI27" i="4" s="1"/>
  <c r="BI19" i="4"/>
  <c r="BI29" i="4" s="1"/>
  <c r="BI31" i="4" s="1"/>
  <c r="BH31" i="4"/>
  <c r="BK10" i="5" l="1"/>
  <c r="BK7" i="5"/>
  <c r="BK13" i="5" s="1"/>
  <c r="BK36" i="5"/>
  <c r="BK6" i="5"/>
  <c r="BK9" i="5"/>
  <c r="BK15" i="5"/>
  <c r="BK16" i="5"/>
  <c r="BK35" i="5"/>
  <c r="BL4" i="5"/>
  <c r="BM3" i="5"/>
  <c r="BJ12" i="5"/>
  <c r="BJ18" i="5" s="1"/>
  <c r="BJ21" i="5" s="1"/>
  <c r="BJ18" i="4"/>
  <c r="BJ28" i="4" s="1"/>
  <c r="BJ26" i="4"/>
  <c r="BJ4" i="9"/>
  <c r="BK3" i="9"/>
  <c r="BJ13" i="9"/>
  <c r="BJ15" i="9" s="1"/>
  <c r="BK49" i="4"/>
  <c r="BK24" i="4"/>
  <c r="BK14" i="4"/>
  <c r="BK48" i="4"/>
  <c r="BK21" i="4"/>
  <c r="BK12" i="4"/>
  <c r="BK8" i="4"/>
  <c r="BK6" i="4"/>
  <c r="BK22" i="4"/>
  <c r="BK11" i="4"/>
  <c r="BK13" i="4"/>
  <c r="BK7" i="4"/>
  <c r="BK17" i="4" s="1"/>
  <c r="BK50" i="4"/>
  <c r="BK23" i="4"/>
  <c r="BK47" i="4"/>
  <c r="BM3" i="4"/>
  <c r="BL4" i="4"/>
  <c r="BL9" i="4" s="1"/>
  <c r="BJ17" i="4"/>
  <c r="BJ27" i="4" s="1"/>
  <c r="BJ19" i="4"/>
  <c r="BJ29" i="4" s="1"/>
  <c r="BM4" i="5" l="1"/>
  <c r="BN3" i="5"/>
  <c r="BL10" i="5"/>
  <c r="BL7" i="5"/>
  <c r="BL13" i="5" s="1"/>
  <c r="BL16" i="5"/>
  <c r="BL6" i="5"/>
  <c r="BL9" i="5"/>
  <c r="BL36" i="5"/>
  <c r="BL35" i="5"/>
  <c r="BL15" i="5"/>
  <c r="BK12" i="5"/>
  <c r="BK18" i="5" s="1"/>
  <c r="BK19" i="5"/>
  <c r="BK16" i="4"/>
  <c r="BK26" i="4" s="1"/>
  <c r="BK18" i="4"/>
  <c r="BK28" i="4" s="1"/>
  <c r="BL48" i="4"/>
  <c r="BL21" i="4"/>
  <c r="BL49" i="4"/>
  <c r="BL13" i="4"/>
  <c r="BL50" i="4"/>
  <c r="BL23" i="4"/>
  <c r="BL24" i="4"/>
  <c r="BL14" i="4"/>
  <c r="BL19" i="4" s="1"/>
  <c r="BL29" i="4" s="1"/>
  <c r="BL7" i="4"/>
  <c r="BL12" i="4"/>
  <c r="BL22" i="4"/>
  <c r="BL8" i="4"/>
  <c r="BL6" i="4"/>
  <c r="BL11" i="4"/>
  <c r="BL47" i="4"/>
  <c r="BK19" i="4"/>
  <c r="BK29" i="4" s="1"/>
  <c r="BM4" i="4"/>
  <c r="BM9" i="4" s="1"/>
  <c r="BN3" i="4"/>
  <c r="BK27" i="4"/>
  <c r="BK13" i="9"/>
  <c r="BK15" i="9" s="1"/>
  <c r="BK4" i="9"/>
  <c r="BL3" i="9"/>
  <c r="BJ31" i="4"/>
  <c r="BK21" i="5" l="1"/>
  <c r="BL12" i="5"/>
  <c r="BL18" i="5" s="1"/>
  <c r="BL19" i="5"/>
  <c r="BL21" i="5" s="1"/>
  <c r="BO3" i="5"/>
  <c r="BN4" i="5"/>
  <c r="BM7" i="5"/>
  <c r="BM10" i="5"/>
  <c r="BM15" i="5"/>
  <c r="BM35" i="5"/>
  <c r="BM16" i="5"/>
  <c r="BM36" i="5"/>
  <c r="BM9" i="5"/>
  <c r="BM6" i="5"/>
  <c r="BM12" i="5" s="1"/>
  <c r="BM18" i="5" s="1"/>
  <c r="BK31" i="4"/>
  <c r="BL17" i="4"/>
  <c r="BL27" i="4" s="1"/>
  <c r="BM48" i="4"/>
  <c r="BM50" i="4"/>
  <c r="BM23" i="4"/>
  <c r="BM47" i="4"/>
  <c r="BM7" i="4"/>
  <c r="BM8" i="4"/>
  <c r="BM21" i="4"/>
  <c r="BM14" i="4"/>
  <c r="BM19" i="4" s="1"/>
  <c r="BM22" i="4"/>
  <c r="BM6" i="4"/>
  <c r="BM12" i="4"/>
  <c r="BM13" i="4"/>
  <c r="BM11" i="4"/>
  <c r="BM49" i="4"/>
  <c r="BM24" i="4"/>
  <c r="BL18" i="4"/>
  <c r="BL28" i="4" s="1"/>
  <c r="BN4" i="4"/>
  <c r="BN9" i="4" s="1"/>
  <c r="BO3" i="4"/>
  <c r="BL13" i="9"/>
  <c r="BL15" i="9" s="1"/>
  <c r="BL4" i="9"/>
  <c r="BM3" i="9"/>
  <c r="BL16" i="4"/>
  <c r="BL26" i="4" s="1"/>
  <c r="BL31" i="4" s="1"/>
  <c r="BM13" i="5" l="1"/>
  <c r="BM19" i="5" s="1"/>
  <c r="BM21" i="5" s="1"/>
  <c r="BN6" i="5"/>
  <c r="BN35" i="5"/>
  <c r="BN10" i="5"/>
  <c r="BN15" i="5"/>
  <c r="BN7" i="5"/>
  <c r="BN13" i="5" s="1"/>
  <c r="BN36" i="5"/>
  <c r="BN16" i="5"/>
  <c r="BN9" i="5"/>
  <c r="BP3" i="5"/>
  <c r="BO4" i="5"/>
  <c r="BM16" i="4"/>
  <c r="BM26" i="4" s="1"/>
  <c r="BM29" i="4"/>
  <c r="BM18" i="4"/>
  <c r="BM28" i="4" s="1"/>
  <c r="BM13" i="9"/>
  <c r="BM15" i="9" s="1"/>
  <c r="BN3" i="9"/>
  <c r="BM4" i="9"/>
  <c r="BM17" i="4"/>
  <c r="BM27" i="4" s="1"/>
  <c r="BM31" i="4" s="1"/>
  <c r="BP3" i="4"/>
  <c r="BO4" i="4"/>
  <c r="BO9" i="4" s="1"/>
  <c r="BN48" i="4"/>
  <c r="BN50" i="4"/>
  <c r="BN6" i="4"/>
  <c r="BN21" i="4"/>
  <c r="BN11" i="4"/>
  <c r="BN22" i="4"/>
  <c r="BN13" i="4"/>
  <c r="BN7" i="4"/>
  <c r="BN14" i="4"/>
  <c r="BN23" i="4"/>
  <c r="BN19" i="4"/>
  <c r="BN24" i="4"/>
  <c r="BN8" i="4"/>
  <c r="BN18" i="4" s="1"/>
  <c r="BN28" i="4" s="1"/>
  <c r="BN47" i="4"/>
  <c r="BN12" i="4"/>
  <c r="BN49" i="4"/>
  <c r="BO6" i="5" l="1"/>
  <c r="BO7" i="5"/>
  <c r="BO35" i="5"/>
  <c r="BO10" i="5"/>
  <c r="BO15" i="5"/>
  <c r="BO16" i="5"/>
  <c r="BO36" i="5"/>
  <c r="BO9" i="5"/>
  <c r="BP4" i="5"/>
  <c r="BQ3" i="5"/>
  <c r="BN19" i="5"/>
  <c r="BN12" i="5"/>
  <c r="BN18" i="5" s="1"/>
  <c r="BN21" i="5" s="1"/>
  <c r="BO48" i="4"/>
  <c r="BO22" i="4"/>
  <c r="BO49" i="4"/>
  <c r="BO24" i="4"/>
  <c r="BO11" i="4"/>
  <c r="BO21" i="4"/>
  <c r="BO7" i="4"/>
  <c r="BO12" i="4"/>
  <c r="BO8" i="4"/>
  <c r="BO14" i="4"/>
  <c r="BO6" i="4"/>
  <c r="BO50" i="4"/>
  <c r="BO23" i="4"/>
  <c r="BO13" i="4"/>
  <c r="BO47" i="4"/>
  <c r="BQ3" i="4"/>
  <c r="BP4" i="4"/>
  <c r="BP9" i="4" s="1"/>
  <c r="BN16" i="4"/>
  <c r="BN26" i="4" s="1"/>
  <c r="BN29" i="4"/>
  <c r="BN17" i="4"/>
  <c r="BN27" i="4" s="1"/>
  <c r="BN13" i="9"/>
  <c r="BN15" i="9" s="1"/>
  <c r="BO3" i="9"/>
  <c r="BN4" i="9"/>
  <c r="BQ4" i="5" l="1"/>
  <c r="BR3" i="5"/>
  <c r="BP7" i="5"/>
  <c r="BP36" i="5"/>
  <c r="BP6" i="5"/>
  <c r="BP35" i="5"/>
  <c r="BP10" i="5"/>
  <c r="BP9" i="5"/>
  <c r="BP15" i="5"/>
  <c r="BP16" i="5"/>
  <c r="BO13" i="5"/>
  <c r="BO19" i="5" s="1"/>
  <c r="BO12" i="5"/>
  <c r="BO18" i="5" s="1"/>
  <c r="BO21" i="5" s="1"/>
  <c r="BO18" i="4"/>
  <c r="BO28" i="4" s="1"/>
  <c r="BO13" i="9"/>
  <c r="BO15" i="9" s="1"/>
  <c r="BO4" i="9"/>
  <c r="BP3" i="9"/>
  <c r="BP48" i="4"/>
  <c r="BP8" i="4"/>
  <c r="BP13" i="4"/>
  <c r="BP50" i="4"/>
  <c r="BP49" i="4"/>
  <c r="BP47" i="4"/>
  <c r="BP21" i="4"/>
  <c r="BP12" i="4"/>
  <c r="BP24" i="4"/>
  <c r="BP22" i="4"/>
  <c r="BP7" i="4"/>
  <c r="BP17" i="4" s="1"/>
  <c r="BP14" i="4"/>
  <c r="BP19" i="4" s="1"/>
  <c r="BP29" i="4" s="1"/>
  <c r="BP6" i="4"/>
  <c r="BP23" i="4"/>
  <c r="BP11" i="4"/>
  <c r="BR3" i="4"/>
  <c r="BQ4" i="4"/>
  <c r="BQ9" i="4" s="1"/>
  <c r="BN31" i="4"/>
  <c r="BO17" i="4"/>
  <c r="BO27" i="4" s="1"/>
  <c r="BO19" i="4"/>
  <c r="BO29" i="4" s="1"/>
  <c r="BO16" i="4"/>
  <c r="BO26" i="4" s="1"/>
  <c r="BP12" i="5" l="1"/>
  <c r="BP18" i="5" s="1"/>
  <c r="BP13" i="5"/>
  <c r="BP19" i="5" s="1"/>
  <c r="BR4" i="5"/>
  <c r="BS3" i="5"/>
  <c r="BQ7" i="5"/>
  <c r="BQ36" i="5"/>
  <c r="BQ10" i="5"/>
  <c r="BQ6" i="5"/>
  <c r="BQ35" i="5"/>
  <c r="BQ9" i="5"/>
  <c r="BQ15" i="5"/>
  <c r="BQ16" i="5"/>
  <c r="BS3" i="4"/>
  <c r="BR4" i="4"/>
  <c r="BR9" i="4" s="1"/>
  <c r="BP18" i="4"/>
  <c r="BP28" i="4" s="1"/>
  <c r="BQ47" i="4"/>
  <c r="BQ50" i="4"/>
  <c r="BQ12" i="4"/>
  <c r="BQ49" i="4"/>
  <c r="BQ23" i="4"/>
  <c r="BQ14" i="4"/>
  <c r="BQ48" i="4"/>
  <c r="BQ21" i="4"/>
  <c r="BQ24" i="4"/>
  <c r="BQ22" i="4"/>
  <c r="BQ8" i="4"/>
  <c r="BQ7" i="4"/>
  <c r="BQ17" i="4" s="1"/>
  <c r="BQ27" i="4" s="1"/>
  <c r="BQ13" i="4"/>
  <c r="BQ6" i="4"/>
  <c r="BQ11" i="4"/>
  <c r="BP27" i="4"/>
  <c r="BP16" i="4"/>
  <c r="BP26" i="4" s="1"/>
  <c r="BP31" i="4" s="1"/>
  <c r="BP4" i="9"/>
  <c r="BQ3" i="9"/>
  <c r="BP13" i="9"/>
  <c r="BP15" i="9" s="1"/>
  <c r="BO31" i="4"/>
  <c r="BQ12" i="5" l="1"/>
  <c r="BQ18" i="5" s="1"/>
  <c r="BQ13" i="5"/>
  <c r="BQ19" i="5" s="1"/>
  <c r="BS4" i="5"/>
  <c r="BT3" i="5"/>
  <c r="BR9" i="5"/>
  <c r="BR10" i="5"/>
  <c r="BR16" i="5"/>
  <c r="BR35" i="5"/>
  <c r="BR6" i="5"/>
  <c r="BR12" i="5" s="1"/>
  <c r="BR36" i="5"/>
  <c r="BR7" i="5"/>
  <c r="BR13" i="5" s="1"/>
  <c r="BR19" i="5" s="1"/>
  <c r="BR15" i="5"/>
  <c r="BP21" i="5"/>
  <c r="BQ18" i="4"/>
  <c r="BQ4" i="9"/>
  <c r="BQ13" i="9"/>
  <c r="BQ15" i="9" s="1"/>
  <c r="BR3" i="9"/>
  <c r="BQ16" i="4"/>
  <c r="BQ26" i="4" s="1"/>
  <c r="BQ19" i="4"/>
  <c r="BQ29" i="4" s="1"/>
  <c r="BQ28" i="4"/>
  <c r="BR47" i="4"/>
  <c r="BR22" i="4"/>
  <c r="BR6" i="4"/>
  <c r="BR48" i="4"/>
  <c r="BR7" i="4"/>
  <c r="BR49" i="4"/>
  <c r="BR11" i="4"/>
  <c r="BR14" i="4"/>
  <c r="BR21" i="4"/>
  <c r="BR24" i="4"/>
  <c r="BR8" i="4"/>
  <c r="BR50" i="4"/>
  <c r="BR12" i="4"/>
  <c r="BR23" i="4"/>
  <c r="BR13" i="4"/>
  <c r="BS4" i="4"/>
  <c r="BS9" i="4" s="1"/>
  <c r="BT3" i="4"/>
  <c r="BR18" i="5" l="1"/>
  <c r="BR21" i="5" s="1"/>
  <c r="BT4" i="5"/>
  <c r="BU3" i="5"/>
  <c r="BS10" i="5"/>
  <c r="BS9" i="5"/>
  <c r="BS16" i="5"/>
  <c r="BS35" i="5"/>
  <c r="BS36" i="5"/>
  <c r="BS15" i="5"/>
  <c r="BS7" i="5"/>
  <c r="BS13" i="5" s="1"/>
  <c r="BS19" i="5" s="1"/>
  <c r="BS6" i="5"/>
  <c r="BS12" i="5" s="1"/>
  <c r="BS18" i="5" s="1"/>
  <c r="BS21" i="5" s="1"/>
  <c r="BQ21" i="5"/>
  <c r="BR17" i="4"/>
  <c r="BR27" i="4" s="1"/>
  <c r="BQ31" i="4"/>
  <c r="BS49" i="4"/>
  <c r="BS47" i="4"/>
  <c r="BS22" i="4"/>
  <c r="BS48" i="4"/>
  <c r="BS14" i="4"/>
  <c r="BS50" i="4"/>
  <c r="BS12" i="4"/>
  <c r="BS6" i="4"/>
  <c r="BS13" i="4"/>
  <c r="BS23" i="4"/>
  <c r="BS11" i="4"/>
  <c r="BS21" i="4"/>
  <c r="BS7" i="4"/>
  <c r="BS24" i="4"/>
  <c r="BS8" i="4"/>
  <c r="BR19" i="4"/>
  <c r="BR29" i="4" s="1"/>
  <c r="BR16" i="4"/>
  <c r="BR26" i="4" s="1"/>
  <c r="BR18" i="4"/>
  <c r="BR28" i="4" s="1"/>
  <c r="BT4" i="4"/>
  <c r="BT9" i="4" s="1"/>
  <c r="BU3" i="4"/>
  <c r="BS3" i="9"/>
  <c r="BR4" i="9"/>
  <c r="BR13" i="9"/>
  <c r="BR15" i="9" s="1"/>
  <c r="BV3" i="5" l="1"/>
  <c r="BU4" i="5"/>
  <c r="BT10" i="5"/>
  <c r="BT15" i="5"/>
  <c r="BT9" i="5"/>
  <c r="BT7" i="5"/>
  <c r="BT13" i="5" s="1"/>
  <c r="BT6" i="5"/>
  <c r="BT12" i="5" s="1"/>
  <c r="BT18" i="5" s="1"/>
  <c r="BT35" i="5"/>
  <c r="BT36" i="5"/>
  <c r="BT16" i="5"/>
  <c r="BT49" i="4"/>
  <c r="BT21" i="4"/>
  <c r="BT48" i="4"/>
  <c r="BT8" i="4"/>
  <c r="BT24" i="4"/>
  <c r="BT13" i="4"/>
  <c r="BT47" i="4"/>
  <c r="BT23" i="4"/>
  <c r="BT7" i="4"/>
  <c r="BT22" i="4"/>
  <c r="BT14" i="4"/>
  <c r="BT19" i="4" s="1"/>
  <c r="BT29" i="4" s="1"/>
  <c r="BT50" i="4"/>
  <c r="BT12" i="4"/>
  <c r="BT6" i="4"/>
  <c r="BT11" i="4"/>
  <c r="BS16" i="4"/>
  <c r="BS26" i="4" s="1"/>
  <c r="BV3" i="4"/>
  <c r="BU4" i="4"/>
  <c r="BU9" i="4" s="1"/>
  <c r="BS13" i="9"/>
  <c r="BS15" i="9" s="1"/>
  <c r="BT3" i="9"/>
  <c r="BS4" i="9"/>
  <c r="BR31" i="4"/>
  <c r="BS18" i="4"/>
  <c r="BS28" i="4" s="1"/>
  <c r="BS19" i="4"/>
  <c r="BS29" i="4" s="1"/>
  <c r="BS17" i="4"/>
  <c r="BS27" i="4" s="1"/>
  <c r="BT19" i="5" l="1"/>
  <c r="BT21" i="5" s="1"/>
  <c r="BU16" i="5"/>
  <c r="BU15" i="5"/>
  <c r="BU9" i="5"/>
  <c r="BU6" i="5"/>
  <c r="BU12" i="5" s="1"/>
  <c r="BU18" i="5" s="1"/>
  <c r="BU36" i="5"/>
  <c r="BU10" i="5"/>
  <c r="BU7" i="5"/>
  <c r="BU13" i="5" s="1"/>
  <c r="BU19" i="5" s="1"/>
  <c r="BU35" i="5"/>
  <c r="BW3" i="5"/>
  <c r="BV4" i="5"/>
  <c r="BT17" i="4"/>
  <c r="BT27" i="4" s="1"/>
  <c r="BS31" i="4"/>
  <c r="BT18" i="4"/>
  <c r="BT28" i="4" s="1"/>
  <c r="BU47" i="4"/>
  <c r="BU50" i="4"/>
  <c r="BU7" i="4"/>
  <c r="BU12" i="4"/>
  <c r="BU22" i="4"/>
  <c r="BU24" i="4"/>
  <c r="BU6" i="4"/>
  <c r="BU13" i="4"/>
  <c r="BU21" i="4"/>
  <c r="BU48" i="4"/>
  <c r="BU49" i="4"/>
  <c r="BU14" i="4"/>
  <c r="BU19" i="4" s="1"/>
  <c r="BU29" i="4" s="1"/>
  <c r="BU8" i="4"/>
  <c r="BU23" i="4"/>
  <c r="BU11" i="4"/>
  <c r="BT16" i="4"/>
  <c r="BT26" i="4" s="1"/>
  <c r="BT31" i="4" s="1"/>
  <c r="BT13" i="9"/>
  <c r="BT15" i="9" s="1"/>
  <c r="BT4" i="9"/>
  <c r="BU3" i="9"/>
  <c r="BV4" i="4"/>
  <c r="BV9" i="4" s="1"/>
  <c r="BW3" i="4"/>
  <c r="BV9" i="5" l="1"/>
  <c r="BV16" i="5"/>
  <c r="BV36" i="5"/>
  <c r="BV15" i="5"/>
  <c r="BV7" i="5"/>
  <c r="BV6" i="5"/>
  <c r="BV12" i="5" s="1"/>
  <c r="BV18" i="5" s="1"/>
  <c r="BV35" i="5"/>
  <c r="BV10" i="5"/>
  <c r="BX3" i="5"/>
  <c r="BW4" i="5"/>
  <c r="BU21" i="5"/>
  <c r="BU16" i="4"/>
  <c r="BU26" i="4"/>
  <c r="BU17" i="4"/>
  <c r="BU27" i="4" s="1"/>
  <c r="BU18" i="4"/>
  <c r="BU28" i="4" s="1"/>
  <c r="BU13" i="9"/>
  <c r="BU15" i="9" s="1"/>
  <c r="BU4" i="9"/>
  <c r="BV3" i="9"/>
  <c r="BW4" i="4"/>
  <c r="BW9" i="4" s="1"/>
  <c r="BX3" i="4"/>
  <c r="BV47" i="4"/>
  <c r="BV50" i="4"/>
  <c r="BV23" i="4"/>
  <c r="BV11" i="4"/>
  <c r="BV21" i="4"/>
  <c r="BV22" i="4"/>
  <c r="BV49" i="4"/>
  <c r="BV8" i="4"/>
  <c r="BV24" i="4"/>
  <c r="BV6" i="4"/>
  <c r="BV16" i="4" s="1"/>
  <c r="BV26" i="4" s="1"/>
  <c r="BV48" i="4"/>
  <c r="BV12" i="4"/>
  <c r="BV14" i="4"/>
  <c r="BV7" i="4"/>
  <c r="BV17" i="4" s="1"/>
  <c r="BV27" i="4" s="1"/>
  <c r="BV13" i="4"/>
  <c r="BW9" i="5" l="1"/>
  <c r="BW36" i="5"/>
  <c r="BW10" i="5"/>
  <c r="BW15" i="5"/>
  <c r="BW16" i="5"/>
  <c r="BW35" i="5"/>
  <c r="BW6" i="5"/>
  <c r="BW12" i="5" s="1"/>
  <c r="BW18" i="5" s="1"/>
  <c r="BW7" i="5"/>
  <c r="BW13" i="5" s="1"/>
  <c r="BW19" i="5" s="1"/>
  <c r="BX4" i="5"/>
  <c r="BY3" i="5"/>
  <c r="BV13" i="5"/>
  <c r="BV19" i="5" s="1"/>
  <c r="BV21" i="5" s="1"/>
  <c r="BV18" i="4"/>
  <c r="BV28" i="4"/>
  <c r="BV13" i="9"/>
  <c r="BV15" i="9" s="1"/>
  <c r="BV4" i="9"/>
  <c r="BW3" i="9"/>
  <c r="BX4" i="4"/>
  <c r="BX9" i="4" s="1"/>
  <c r="BY3" i="4"/>
  <c r="BW49" i="4"/>
  <c r="BW21" i="4"/>
  <c r="BW24" i="4"/>
  <c r="BW22" i="4"/>
  <c r="BW14" i="4"/>
  <c r="BW47" i="4"/>
  <c r="BW23" i="4"/>
  <c r="BW8" i="4"/>
  <c r="BW48" i="4"/>
  <c r="BW6" i="4"/>
  <c r="BW11" i="4"/>
  <c r="BW12" i="4"/>
  <c r="BW13" i="4"/>
  <c r="BW7" i="4"/>
  <c r="BW17" i="4" s="1"/>
  <c r="BW50" i="4"/>
  <c r="BV19" i="4"/>
  <c r="BV29" i="4" s="1"/>
  <c r="BU31" i="4"/>
  <c r="BY4" i="5" l="1"/>
  <c r="BZ3" i="5"/>
  <c r="BX6" i="5"/>
  <c r="BX36" i="5"/>
  <c r="BX9" i="5"/>
  <c r="BX7" i="5"/>
  <c r="BX15" i="5"/>
  <c r="BX10" i="5"/>
  <c r="BX35" i="5"/>
  <c r="BX16" i="5"/>
  <c r="BW21" i="5"/>
  <c r="BW18" i="4"/>
  <c r="BV31" i="4"/>
  <c r="BW16" i="4"/>
  <c r="BW26" i="4" s="1"/>
  <c r="BX49" i="4"/>
  <c r="BX21" i="4"/>
  <c r="BX13" i="4"/>
  <c r="BX48" i="4"/>
  <c r="BX11" i="4"/>
  <c r="BX14" i="4"/>
  <c r="BX19" i="4" s="1"/>
  <c r="BX50" i="4"/>
  <c r="BX12" i="4"/>
  <c r="BX8" i="4"/>
  <c r="BX47" i="4"/>
  <c r="BX24" i="4"/>
  <c r="BX22" i="4"/>
  <c r="BX6" i="4"/>
  <c r="BX16" i="4" s="1"/>
  <c r="BX26" i="4" s="1"/>
  <c r="BX7" i="4"/>
  <c r="BX17" i="4" s="1"/>
  <c r="BX27" i="4" s="1"/>
  <c r="BX23" i="4"/>
  <c r="BW19" i="4"/>
  <c r="BW29" i="4" s="1"/>
  <c r="BW27" i="4"/>
  <c r="BW13" i="9"/>
  <c r="BW15" i="9" s="1"/>
  <c r="BW4" i="9"/>
  <c r="BX3" i="9"/>
  <c r="BZ3" i="4"/>
  <c r="BY4" i="4"/>
  <c r="BY9" i="4" s="1"/>
  <c r="BW28" i="4"/>
  <c r="BX13" i="5" l="1"/>
  <c r="BX19" i="5" s="1"/>
  <c r="BX12" i="5"/>
  <c r="BX18" i="5" s="1"/>
  <c r="BX21" i="5" s="1"/>
  <c r="CA3" i="5"/>
  <c r="BZ4" i="5"/>
  <c r="BY10" i="5"/>
  <c r="BY36" i="5"/>
  <c r="BY7" i="5"/>
  <c r="BY13" i="5" s="1"/>
  <c r="BY6" i="5"/>
  <c r="BY9" i="5"/>
  <c r="BY35" i="5"/>
  <c r="BY16" i="5"/>
  <c r="BY15" i="5"/>
  <c r="BY47" i="4"/>
  <c r="BY7" i="4"/>
  <c r="BY24" i="4"/>
  <c r="BY48" i="4"/>
  <c r="BY50" i="4"/>
  <c r="BY49" i="4"/>
  <c r="BY23" i="4"/>
  <c r="BY13" i="4"/>
  <c r="BY11" i="4"/>
  <c r="BY21" i="4"/>
  <c r="BY8" i="4"/>
  <c r="BY18" i="4" s="1"/>
  <c r="BY28" i="4" s="1"/>
  <c r="BY14" i="4"/>
  <c r="BY22" i="4"/>
  <c r="BY6" i="4"/>
  <c r="BY16" i="4" s="1"/>
  <c r="BY12" i="4"/>
  <c r="BZ4" i="4"/>
  <c r="BZ9" i="4" s="1"/>
  <c r="CA3" i="4"/>
  <c r="BX18" i="4"/>
  <c r="BX28" i="4" s="1"/>
  <c r="BX13" i="9"/>
  <c r="BX15" i="9" s="1"/>
  <c r="BX4" i="9"/>
  <c r="BY3" i="9"/>
  <c r="BX29" i="4"/>
  <c r="BX31" i="4" s="1"/>
  <c r="BW31" i="4"/>
  <c r="BY12" i="5" l="1"/>
  <c r="BY18" i="5" s="1"/>
  <c r="BY19" i="5"/>
  <c r="BZ10" i="5"/>
  <c r="BZ35" i="5"/>
  <c r="BZ6" i="5"/>
  <c r="BZ36" i="5"/>
  <c r="BZ7" i="5"/>
  <c r="BZ13" i="5" s="1"/>
  <c r="BZ15" i="5"/>
  <c r="BZ9" i="5"/>
  <c r="BZ16" i="5"/>
  <c r="CB3" i="5"/>
  <c r="CA4" i="5"/>
  <c r="CA4" i="4"/>
  <c r="CA9" i="4" s="1"/>
  <c r="CB3" i="4"/>
  <c r="BZ48" i="4"/>
  <c r="BZ23" i="4"/>
  <c r="BZ6" i="4"/>
  <c r="BZ11" i="4"/>
  <c r="BZ47" i="4"/>
  <c r="BZ24" i="4"/>
  <c r="BZ13" i="4"/>
  <c r="BZ12" i="4"/>
  <c r="BZ50" i="4"/>
  <c r="BZ8" i="4"/>
  <c r="BZ21" i="4"/>
  <c r="BZ22" i="4"/>
  <c r="BZ7" i="4"/>
  <c r="BZ49" i="4"/>
  <c r="BZ14" i="4"/>
  <c r="BZ19" i="4" s="1"/>
  <c r="BY26" i="4"/>
  <c r="BY13" i="9"/>
  <c r="BY15" i="9" s="1"/>
  <c r="BY4" i="9"/>
  <c r="BZ3" i="9"/>
  <c r="BY19" i="4"/>
  <c r="BY29" i="4" s="1"/>
  <c r="BY17" i="4"/>
  <c r="BY27" i="4" s="1"/>
  <c r="CA7" i="5" l="1"/>
  <c r="CA6" i="5"/>
  <c r="CA15" i="5"/>
  <c r="CA36" i="5"/>
  <c r="CA9" i="5"/>
  <c r="CA16" i="5"/>
  <c r="CA35" i="5"/>
  <c r="CA10" i="5"/>
  <c r="CB4" i="5"/>
  <c r="CC3" i="5"/>
  <c r="BZ19" i="5"/>
  <c r="BZ12" i="5"/>
  <c r="BZ18" i="5" s="1"/>
  <c r="BZ21" i="5" s="1"/>
  <c r="BY21" i="5"/>
  <c r="BZ16" i="4"/>
  <c r="BZ26" i="4" s="1"/>
  <c r="BZ29" i="4"/>
  <c r="CC3" i="4"/>
  <c r="CB4" i="4"/>
  <c r="CB9" i="4" s="1"/>
  <c r="CA48" i="4"/>
  <c r="CA49" i="4"/>
  <c r="CA50" i="4"/>
  <c r="CA22" i="4"/>
  <c r="CA47" i="4"/>
  <c r="CA24" i="4"/>
  <c r="CA8" i="4"/>
  <c r="CA12" i="4"/>
  <c r="CA6" i="4"/>
  <c r="CA23" i="4"/>
  <c r="CA14" i="4"/>
  <c r="CA11" i="4"/>
  <c r="CA13" i="4"/>
  <c r="CA21" i="4"/>
  <c r="CA7" i="4"/>
  <c r="BZ4" i="9"/>
  <c r="BZ13" i="9"/>
  <c r="BZ15" i="9" s="1"/>
  <c r="CA3" i="9"/>
  <c r="BY31" i="4"/>
  <c r="BZ18" i="4"/>
  <c r="BZ28" i="4" s="1"/>
  <c r="BZ17" i="4"/>
  <c r="BZ27" i="4" s="1"/>
  <c r="BZ31" i="4" s="1"/>
  <c r="CD3" i="5" l="1"/>
  <c r="CC4" i="5"/>
  <c r="CB7" i="5"/>
  <c r="CB36" i="5"/>
  <c r="CB6" i="5"/>
  <c r="CB15" i="5"/>
  <c r="CB10" i="5"/>
  <c r="CB35" i="5"/>
  <c r="CB9" i="5"/>
  <c r="CB16" i="5"/>
  <c r="CA12" i="5"/>
  <c r="CA18" i="5" s="1"/>
  <c r="CA13" i="5"/>
  <c r="CA19" i="5" s="1"/>
  <c r="CA19" i="4"/>
  <c r="CA29" i="4" s="1"/>
  <c r="CA17" i="4"/>
  <c r="CA27" i="4" s="1"/>
  <c r="CA16" i="4"/>
  <c r="CA26" i="4" s="1"/>
  <c r="CA18" i="4"/>
  <c r="CA28" i="4" s="1"/>
  <c r="CA13" i="9"/>
  <c r="CA15" i="9" s="1"/>
  <c r="CA4" i="9"/>
  <c r="CB3" i="9"/>
  <c r="CB48" i="4"/>
  <c r="CB8" i="4"/>
  <c r="CB21" i="4"/>
  <c r="CB13" i="4"/>
  <c r="CB7" i="4"/>
  <c r="CB23" i="4"/>
  <c r="CB14" i="4"/>
  <c r="CB50" i="4"/>
  <c r="CB22" i="4"/>
  <c r="CB12" i="4"/>
  <c r="CB6" i="4"/>
  <c r="CB49" i="4"/>
  <c r="CB11" i="4"/>
  <c r="CB19" i="4"/>
  <c r="CB47" i="4"/>
  <c r="CB24" i="4"/>
  <c r="CD3" i="4"/>
  <c r="CC4" i="4"/>
  <c r="CC9" i="4" s="1"/>
  <c r="CA21" i="5" l="1"/>
  <c r="CB12" i="5"/>
  <c r="CB18" i="5" s="1"/>
  <c r="CB13" i="5"/>
  <c r="CB19" i="5" s="1"/>
  <c r="CC7" i="5"/>
  <c r="CC10" i="5"/>
  <c r="CC35" i="5"/>
  <c r="CC6" i="5"/>
  <c r="CC15" i="5"/>
  <c r="CC36" i="5"/>
  <c r="CC16" i="5"/>
  <c r="CC9" i="5"/>
  <c r="CD4" i="5"/>
  <c r="CE3" i="5"/>
  <c r="CB17" i="4"/>
  <c r="CB27" i="4"/>
  <c r="CB18" i="4"/>
  <c r="CB28" i="4" s="1"/>
  <c r="CB4" i="9"/>
  <c r="CC3" i="9"/>
  <c r="CB13" i="9"/>
  <c r="CB15" i="9" s="1"/>
  <c r="CB29" i="4"/>
  <c r="CB16" i="4"/>
  <c r="CB26" i="4" s="1"/>
  <c r="CC48" i="4"/>
  <c r="CC12" i="4"/>
  <c r="CC49" i="4"/>
  <c r="CC50" i="4"/>
  <c r="CC13" i="4"/>
  <c r="CC21" i="4"/>
  <c r="CC11" i="4"/>
  <c r="CC23" i="4"/>
  <c r="CC14" i="4"/>
  <c r="CC22" i="4"/>
  <c r="CC47" i="4"/>
  <c r="CC24" i="4"/>
  <c r="CC8" i="4"/>
  <c r="CC7" i="4"/>
  <c r="CC17" i="4" s="1"/>
  <c r="CC6" i="4"/>
  <c r="CA31" i="4"/>
  <c r="CD4" i="4"/>
  <c r="CD9" i="4" s="1"/>
  <c r="CE3" i="4"/>
  <c r="CE4" i="5" l="1"/>
  <c r="CF3" i="5"/>
  <c r="CD9" i="5"/>
  <c r="CD36" i="5"/>
  <c r="CD7" i="5"/>
  <c r="CD6" i="5"/>
  <c r="CD12" i="5" s="1"/>
  <c r="CD35" i="5"/>
  <c r="CD15" i="5"/>
  <c r="CD16" i="5"/>
  <c r="CD10" i="5"/>
  <c r="CC12" i="5"/>
  <c r="CC18" i="5" s="1"/>
  <c r="CC13" i="5"/>
  <c r="CC19" i="5" s="1"/>
  <c r="CB21" i="5"/>
  <c r="CC19" i="4"/>
  <c r="CC29" i="4" s="1"/>
  <c r="CC16" i="4"/>
  <c r="CC26" i="4" s="1"/>
  <c r="CB31" i="4"/>
  <c r="CC27" i="4"/>
  <c r="CC18" i="4"/>
  <c r="CC28" i="4" s="1"/>
  <c r="CC4" i="9"/>
  <c r="CD3" i="9"/>
  <c r="CC13" i="9"/>
  <c r="CC15" i="9" s="1"/>
  <c r="CE4" i="4"/>
  <c r="CE9" i="4" s="1"/>
  <c r="CF3" i="4"/>
  <c r="CD49" i="4"/>
  <c r="CD50" i="4"/>
  <c r="CD23" i="4"/>
  <c r="CD6" i="4"/>
  <c r="CD47" i="4"/>
  <c r="CD21" i="4"/>
  <c r="CD7" i="4"/>
  <c r="CD14" i="4"/>
  <c r="CD19" i="4" s="1"/>
  <c r="CD24" i="4"/>
  <c r="CD8" i="4"/>
  <c r="CD13" i="4"/>
  <c r="CD11" i="4"/>
  <c r="CD12" i="4"/>
  <c r="CD48" i="4"/>
  <c r="CD22" i="4"/>
  <c r="CC21" i="5" l="1"/>
  <c r="CD18" i="5"/>
  <c r="CD13" i="5"/>
  <c r="CD19" i="5" s="1"/>
  <c r="CG3" i="5"/>
  <c r="CF4" i="5"/>
  <c r="CE10" i="5"/>
  <c r="CE7" i="5"/>
  <c r="CE13" i="5" s="1"/>
  <c r="CE6" i="5"/>
  <c r="CE35" i="5"/>
  <c r="CE16" i="5"/>
  <c r="CE36" i="5"/>
  <c r="CE9" i="5"/>
  <c r="CE15" i="5"/>
  <c r="CD17" i="4"/>
  <c r="CD27" i="4" s="1"/>
  <c r="CD29" i="4"/>
  <c r="CC31" i="4"/>
  <c r="CF4" i="4"/>
  <c r="CF9" i="4" s="1"/>
  <c r="CG3" i="4"/>
  <c r="CE49" i="4"/>
  <c r="CE47" i="4"/>
  <c r="CE50" i="4"/>
  <c r="CE22" i="4"/>
  <c r="CE14" i="4"/>
  <c r="CE19" i="4"/>
  <c r="CE7" i="4"/>
  <c r="CE6" i="4"/>
  <c r="CE13" i="4"/>
  <c r="CE11" i="4"/>
  <c r="CE12" i="4"/>
  <c r="CE23" i="4"/>
  <c r="CE8" i="4"/>
  <c r="CE18" i="4" s="1"/>
  <c r="CE28" i="4" s="1"/>
  <c r="CE48" i="4"/>
  <c r="CE21" i="4"/>
  <c r="CE24" i="4"/>
  <c r="CD18" i="4"/>
  <c r="CD28" i="4" s="1"/>
  <c r="CE3" i="9"/>
  <c r="CD4" i="9"/>
  <c r="CD13" i="9"/>
  <c r="CD15" i="9" s="1"/>
  <c r="CD16" i="4"/>
  <c r="CD26" i="4" s="1"/>
  <c r="CE12" i="5" l="1"/>
  <c r="CE18" i="5" s="1"/>
  <c r="CE19" i="5"/>
  <c r="CF10" i="5"/>
  <c r="CF7" i="5"/>
  <c r="CF13" i="5" s="1"/>
  <c r="CF15" i="5"/>
  <c r="CF35" i="5"/>
  <c r="CF16" i="5"/>
  <c r="CF9" i="5"/>
  <c r="CF6" i="5"/>
  <c r="CF12" i="5" s="1"/>
  <c r="CF18" i="5" s="1"/>
  <c r="CF36" i="5"/>
  <c r="CG4" i="5"/>
  <c r="CH3" i="5"/>
  <c r="CD21" i="5"/>
  <c r="CE16" i="4"/>
  <c r="CE26" i="4" s="1"/>
  <c r="CE17" i="4"/>
  <c r="CE27" i="4" s="1"/>
  <c r="CE29" i="4"/>
  <c r="CE13" i="9"/>
  <c r="CE15" i="9" s="1"/>
  <c r="CF3" i="9"/>
  <c r="CE4" i="9"/>
  <c r="CE31" i="4"/>
  <c r="CH3" i="4"/>
  <c r="CG4" i="4"/>
  <c r="CG9" i="4" s="1"/>
  <c r="CF49" i="4"/>
  <c r="CF47" i="4"/>
  <c r="CF48" i="4"/>
  <c r="CF21" i="4"/>
  <c r="CF8" i="4"/>
  <c r="CF22" i="4"/>
  <c r="CF7" i="4"/>
  <c r="CF50" i="4"/>
  <c r="CF12" i="4"/>
  <c r="CF23" i="4"/>
  <c r="CF14" i="4"/>
  <c r="CF6" i="4"/>
  <c r="CF13" i="4"/>
  <c r="CF11" i="4"/>
  <c r="CF24" i="4"/>
  <c r="CD31" i="4"/>
  <c r="CH4" i="5" l="1"/>
  <c r="CI3" i="5"/>
  <c r="CG16" i="5"/>
  <c r="CG15" i="5"/>
  <c r="CG35" i="5"/>
  <c r="CG10" i="5"/>
  <c r="CG6" i="5"/>
  <c r="CG9" i="5"/>
  <c r="CG36" i="5"/>
  <c r="CG7" i="5"/>
  <c r="CG13" i="5" s="1"/>
  <c r="CG19" i="5" s="1"/>
  <c r="CF19" i="5"/>
  <c r="CF21" i="5" s="1"/>
  <c r="CE21" i="5"/>
  <c r="CF18" i="4"/>
  <c r="CF28" i="4" s="1"/>
  <c r="CF16" i="4"/>
  <c r="CF26" i="4" s="1"/>
  <c r="CG47" i="4"/>
  <c r="CG50" i="4"/>
  <c r="CG49" i="4"/>
  <c r="CG22" i="4"/>
  <c r="CG7" i="4"/>
  <c r="CG12" i="4"/>
  <c r="CG6" i="4"/>
  <c r="CG13" i="4"/>
  <c r="CG8" i="4"/>
  <c r="CG18" i="4" s="1"/>
  <c r="CG23" i="4"/>
  <c r="CG14" i="4"/>
  <c r="CG24" i="4"/>
  <c r="CG11" i="4"/>
  <c r="CG48" i="4"/>
  <c r="CG21" i="4"/>
  <c r="CI3" i="4"/>
  <c r="CH4" i="4"/>
  <c r="CH9" i="4" s="1"/>
  <c r="CF13" i="9"/>
  <c r="CF15" i="9" s="1"/>
  <c r="CG3" i="9"/>
  <c r="CF4" i="9"/>
  <c r="CF17" i="4"/>
  <c r="CF27" i="4" s="1"/>
  <c r="CF19" i="4"/>
  <c r="CF29" i="4" s="1"/>
  <c r="CG12" i="5" l="1"/>
  <c r="CG18" i="5" s="1"/>
  <c r="CG21" i="5" s="1"/>
  <c r="CJ3" i="5"/>
  <c r="CI4" i="5"/>
  <c r="CH16" i="5"/>
  <c r="CH35" i="5"/>
  <c r="CH36" i="5"/>
  <c r="CH9" i="5"/>
  <c r="CH15" i="5"/>
  <c r="CH6" i="5"/>
  <c r="CH12" i="5" s="1"/>
  <c r="CH18" i="5" s="1"/>
  <c r="CH10" i="5"/>
  <c r="CH7" i="5"/>
  <c r="CH13" i="5" s="1"/>
  <c r="CH19" i="5" s="1"/>
  <c r="CG16" i="4"/>
  <c r="CG17" i="4"/>
  <c r="CG27" i="4" s="1"/>
  <c r="CG28" i="4"/>
  <c r="CG19" i="4"/>
  <c r="CG29" i="4" s="1"/>
  <c r="CG26" i="4"/>
  <c r="CG31" i="4" s="1"/>
  <c r="CH47" i="4"/>
  <c r="CH50" i="4"/>
  <c r="CH23" i="4"/>
  <c r="CH11" i="4"/>
  <c r="CH24" i="4"/>
  <c r="CH12" i="4"/>
  <c r="CH49" i="4"/>
  <c r="CH14" i="4"/>
  <c r="CH7" i="4"/>
  <c r="CH17" i="4" s="1"/>
  <c r="CH8" i="4"/>
  <c r="CH19" i="4"/>
  <c r="CH6" i="4"/>
  <c r="CH13" i="4"/>
  <c r="CH48" i="4"/>
  <c r="CH21" i="4"/>
  <c r="CH22" i="4"/>
  <c r="CG13" i="9"/>
  <c r="CG15" i="9" s="1"/>
  <c r="CH3" i="9"/>
  <c r="CG4" i="9"/>
  <c r="CJ3" i="4"/>
  <c r="CI4" i="4"/>
  <c r="CI9" i="4" s="1"/>
  <c r="CF31" i="4"/>
  <c r="CH21" i="5" l="1"/>
  <c r="CI10" i="5"/>
  <c r="CI9" i="5"/>
  <c r="CI16" i="5"/>
  <c r="CI36" i="5"/>
  <c r="CI6" i="5"/>
  <c r="CI12" i="5" s="1"/>
  <c r="CI15" i="5"/>
  <c r="CI7" i="5"/>
  <c r="CI13" i="5" s="1"/>
  <c r="CI19" i="5" s="1"/>
  <c r="CI35" i="5"/>
  <c r="CK3" i="5"/>
  <c r="CJ4" i="5"/>
  <c r="CH18" i="4"/>
  <c r="CH28" i="4" s="1"/>
  <c r="CH27" i="4"/>
  <c r="CH29" i="4"/>
  <c r="CJ4" i="4"/>
  <c r="CJ9" i="4" s="1"/>
  <c r="CK3" i="4"/>
  <c r="CH13" i="9"/>
  <c r="CH15" i="9" s="1"/>
  <c r="CI3" i="9"/>
  <c r="CH4" i="9"/>
  <c r="CH16" i="4"/>
  <c r="CH26" i="4" s="1"/>
  <c r="CI24" i="4"/>
  <c r="CI47" i="4"/>
  <c r="CI14" i="4"/>
  <c r="CI49" i="4"/>
  <c r="CI48" i="4"/>
  <c r="CI21" i="4"/>
  <c r="CI11" i="4"/>
  <c r="CI22" i="4"/>
  <c r="CI12" i="4"/>
  <c r="CI23" i="4"/>
  <c r="CI7" i="4"/>
  <c r="CI8" i="4"/>
  <c r="CI6" i="4"/>
  <c r="CI16" i="4" s="1"/>
  <c r="CI13" i="4"/>
  <c r="CI50" i="4"/>
  <c r="CJ9" i="5" l="1"/>
  <c r="CJ10" i="5"/>
  <c r="CJ36" i="5"/>
  <c r="CJ16" i="5"/>
  <c r="CJ7" i="5"/>
  <c r="CJ13" i="5" s="1"/>
  <c r="CJ19" i="5" s="1"/>
  <c r="CJ35" i="5"/>
  <c r="CJ15" i="5"/>
  <c r="CJ6" i="5"/>
  <c r="CJ12" i="5" s="1"/>
  <c r="CJ18" i="5" s="1"/>
  <c r="CJ21" i="5" s="1"/>
  <c r="CL3" i="5"/>
  <c r="CK4" i="5"/>
  <c r="CI18" i="5"/>
  <c r="CI21" i="5" s="1"/>
  <c r="CH31" i="4"/>
  <c r="CI26" i="4"/>
  <c r="CI18" i="4"/>
  <c r="CI28" i="4" s="1"/>
  <c r="CI19" i="4"/>
  <c r="CI29" i="4" s="1"/>
  <c r="CI17" i="4"/>
  <c r="CI27" i="4" s="1"/>
  <c r="CI13" i="9"/>
  <c r="CI15" i="9" s="1"/>
  <c r="CJ3" i="9"/>
  <c r="CI4" i="9"/>
  <c r="CK4" i="4"/>
  <c r="CK9" i="4" s="1"/>
  <c r="CL3" i="4"/>
  <c r="CJ48" i="4"/>
  <c r="CJ21" i="4"/>
  <c r="CJ13" i="4"/>
  <c r="CJ47" i="4"/>
  <c r="CJ11" i="4"/>
  <c r="CJ7" i="4"/>
  <c r="CJ49" i="4"/>
  <c r="CJ22" i="4"/>
  <c r="CJ14" i="4"/>
  <c r="CJ50" i="4"/>
  <c r="CJ19" i="4"/>
  <c r="CJ23" i="4"/>
  <c r="CJ12" i="4"/>
  <c r="CJ8" i="4"/>
  <c r="CJ6" i="4"/>
  <c r="CJ16" i="4" s="1"/>
  <c r="CJ26" i="4" s="1"/>
  <c r="CJ24" i="4"/>
  <c r="CK6" i="5" l="1"/>
  <c r="CK9" i="5"/>
  <c r="CK10" i="5"/>
  <c r="CK35" i="5"/>
  <c r="CK7" i="5"/>
  <c r="CK13" i="5" s="1"/>
  <c r="CK36" i="5"/>
  <c r="CK15" i="5"/>
  <c r="CK16" i="5"/>
  <c r="CM3" i="5"/>
  <c r="CL4" i="5"/>
  <c r="CJ17" i="4"/>
  <c r="CJ27" i="4" s="1"/>
  <c r="CK49" i="4"/>
  <c r="CK47" i="4"/>
  <c r="CK50" i="4"/>
  <c r="CK22" i="4"/>
  <c r="CK7" i="4"/>
  <c r="CK48" i="4"/>
  <c r="CK8" i="4"/>
  <c r="CK6" i="4"/>
  <c r="CK13" i="4"/>
  <c r="CK21" i="4"/>
  <c r="CK14" i="4"/>
  <c r="CK24" i="4"/>
  <c r="CK23" i="4"/>
  <c r="CK12" i="4"/>
  <c r="CK11" i="4"/>
  <c r="CJ29" i="4"/>
  <c r="CJ18" i="4"/>
  <c r="CJ28" i="4" s="1"/>
  <c r="CJ13" i="9"/>
  <c r="CJ15" i="9" s="1"/>
  <c r="CK3" i="9"/>
  <c r="CJ4" i="9"/>
  <c r="CI31" i="4"/>
  <c r="CM3" i="4"/>
  <c r="CL4" i="4"/>
  <c r="CL9" i="4" s="1"/>
  <c r="CL35" i="5" l="1"/>
  <c r="CL36" i="5"/>
  <c r="CL9" i="5"/>
  <c r="CL10" i="5"/>
  <c r="CL7" i="5"/>
  <c r="CL13" i="5" s="1"/>
  <c r="CL6" i="5"/>
  <c r="CL12" i="5" s="1"/>
  <c r="CL15" i="5"/>
  <c r="CL16" i="5"/>
  <c r="CN3" i="5"/>
  <c r="CM4" i="5"/>
  <c r="CK19" i="5"/>
  <c r="CK12" i="5"/>
  <c r="CK18" i="5" s="1"/>
  <c r="CK21" i="5" s="1"/>
  <c r="CJ31" i="4"/>
  <c r="CK18" i="4"/>
  <c r="CK28" i="4" s="1"/>
  <c r="CK13" i="9"/>
  <c r="CK15" i="9" s="1"/>
  <c r="CK4" i="9"/>
  <c r="CL3" i="9"/>
  <c r="CN3" i="4"/>
  <c r="CM4" i="4"/>
  <c r="CM9" i="4" s="1"/>
  <c r="CK19" i="4"/>
  <c r="CK29" i="4" s="1"/>
  <c r="CK16" i="4"/>
  <c r="CK26" i="4" s="1"/>
  <c r="CK17" i="4"/>
  <c r="CK27" i="4" s="1"/>
  <c r="CL48" i="4"/>
  <c r="CL49" i="4"/>
  <c r="CL21" i="4"/>
  <c r="CL6" i="4"/>
  <c r="CL11" i="4"/>
  <c r="CL23" i="4"/>
  <c r="CL14" i="4"/>
  <c r="CL19" i="4" s="1"/>
  <c r="CL22" i="4"/>
  <c r="CL12" i="4"/>
  <c r="CL13" i="4"/>
  <c r="CL50" i="4"/>
  <c r="CL47" i="4"/>
  <c r="CL7" i="4"/>
  <c r="CL17" i="4" s="1"/>
  <c r="CL27" i="4" s="1"/>
  <c r="CL24" i="4"/>
  <c r="CL8" i="4"/>
  <c r="CL18" i="4" s="1"/>
  <c r="CL28" i="4" s="1"/>
  <c r="CM10" i="5" l="1"/>
  <c r="CM6" i="5"/>
  <c r="CM36" i="5"/>
  <c r="CM9" i="5"/>
  <c r="CM16" i="5"/>
  <c r="CM7" i="5"/>
  <c r="CM13" i="5" s="1"/>
  <c r="CM19" i="5" s="1"/>
  <c r="CM15" i="5"/>
  <c r="CM35" i="5"/>
  <c r="CN4" i="5"/>
  <c r="CO3" i="5"/>
  <c r="CL18" i="5"/>
  <c r="CL19" i="5"/>
  <c r="CL16" i="4"/>
  <c r="CL26" i="4" s="1"/>
  <c r="CK31" i="4"/>
  <c r="CL29" i="4"/>
  <c r="CL31" i="4" s="1"/>
  <c r="CM48" i="4"/>
  <c r="CM22" i="4"/>
  <c r="CM23" i="4"/>
  <c r="CM49" i="4"/>
  <c r="CM24" i="4"/>
  <c r="CM50" i="4"/>
  <c r="CM11" i="4"/>
  <c r="CM6" i="4"/>
  <c r="CM16" i="4" s="1"/>
  <c r="CM8" i="4"/>
  <c r="CM47" i="4"/>
  <c r="CM7" i="4"/>
  <c r="CM14" i="4"/>
  <c r="CM12" i="4"/>
  <c r="CM13" i="4"/>
  <c r="CM21" i="4"/>
  <c r="CN4" i="4"/>
  <c r="CN9" i="4" s="1"/>
  <c r="CO3" i="4"/>
  <c r="CL4" i="9"/>
  <c r="CM3" i="9"/>
  <c r="CL13" i="9"/>
  <c r="CL15" i="9" s="1"/>
  <c r="CL21" i="5" l="1"/>
  <c r="CP3" i="5"/>
  <c r="CO4" i="5"/>
  <c r="CN7" i="5"/>
  <c r="CN10" i="5"/>
  <c r="CN36" i="5"/>
  <c r="CN9" i="5"/>
  <c r="CN15" i="5"/>
  <c r="CN35" i="5"/>
  <c r="CN6" i="5"/>
  <c r="CN12" i="5" s="1"/>
  <c r="CN18" i="5" s="1"/>
  <c r="CN16" i="5"/>
  <c r="CM12" i="5"/>
  <c r="CM18" i="5" s="1"/>
  <c r="CM21" i="5" s="1"/>
  <c r="CM18" i="4"/>
  <c r="CM28" i="4" s="1"/>
  <c r="CM26" i="4"/>
  <c r="CP3" i="4"/>
  <c r="CO4" i="4"/>
  <c r="CO9" i="4" s="1"/>
  <c r="CM13" i="9"/>
  <c r="CM15" i="9" s="1"/>
  <c r="CM4" i="9"/>
  <c r="CN3" i="9"/>
  <c r="CM19" i="4"/>
  <c r="CM29" i="4" s="1"/>
  <c r="CN48" i="4"/>
  <c r="CN8" i="4"/>
  <c r="CN13" i="4"/>
  <c r="CN21" i="4"/>
  <c r="CN24" i="4"/>
  <c r="CN22" i="4"/>
  <c r="CN23" i="4"/>
  <c r="CN6" i="4"/>
  <c r="CN50" i="4"/>
  <c r="CN47" i="4"/>
  <c r="CN49" i="4"/>
  <c r="CN7" i="4"/>
  <c r="CN14" i="4"/>
  <c r="CN11" i="4"/>
  <c r="CN12" i="4"/>
  <c r="CM17" i="4"/>
  <c r="CM27" i="4" s="1"/>
  <c r="CN13" i="5" l="1"/>
  <c r="CN19" i="5" s="1"/>
  <c r="CN21" i="5" s="1"/>
  <c r="CO7" i="5"/>
  <c r="CO15" i="5"/>
  <c r="CO10" i="5"/>
  <c r="CO36" i="5"/>
  <c r="CO6" i="5"/>
  <c r="CO16" i="5"/>
  <c r="CO35" i="5"/>
  <c r="CO9" i="5"/>
  <c r="CP4" i="5"/>
  <c r="CQ3" i="5"/>
  <c r="CM31" i="4"/>
  <c r="CN19" i="4"/>
  <c r="CN29" i="4" s="1"/>
  <c r="CN18" i="4"/>
  <c r="CN28" i="4" s="1"/>
  <c r="CN17" i="4"/>
  <c r="CN27" i="4" s="1"/>
  <c r="CN4" i="9"/>
  <c r="CN13" i="9"/>
  <c r="CN15" i="9" s="1"/>
  <c r="CO3" i="9"/>
  <c r="CN16" i="4"/>
  <c r="CN26" i="4" s="1"/>
  <c r="CO50" i="4"/>
  <c r="CO47" i="4"/>
  <c r="CO12" i="4"/>
  <c r="CO24" i="4"/>
  <c r="CO48" i="4"/>
  <c r="CO23" i="4"/>
  <c r="CO8" i="4"/>
  <c r="CO11" i="4"/>
  <c r="CO49" i="4"/>
  <c r="CO21" i="4"/>
  <c r="CO22" i="4"/>
  <c r="CO6" i="4"/>
  <c r="CO16" i="4" s="1"/>
  <c r="CO26" i="4" s="1"/>
  <c r="CO7" i="4"/>
  <c r="CO13" i="4"/>
  <c r="CO14" i="4"/>
  <c r="CO19" i="4" s="1"/>
  <c r="CP4" i="4"/>
  <c r="CP9" i="4" s="1"/>
  <c r="CQ3" i="4"/>
  <c r="CQ4" i="5" l="1"/>
  <c r="CR3" i="5"/>
  <c r="CP9" i="5"/>
  <c r="CP35" i="5"/>
  <c r="CP36" i="5"/>
  <c r="CP15" i="5"/>
  <c r="CP6" i="5"/>
  <c r="CP12" i="5" s="1"/>
  <c r="CP18" i="5" s="1"/>
  <c r="CP16" i="5"/>
  <c r="CP7" i="5"/>
  <c r="CP10" i="5"/>
  <c r="CO12" i="5"/>
  <c r="CO18" i="5" s="1"/>
  <c r="CO13" i="5"/>
  <c r="CO19" i="5" s="1"/>
  <c r="CO18" i="4"/>
  <c r="CO28" i="4" s="1"/>
  <c r="CO29" i="4"/>
  <c r="CN31" i="4"/>
  <c r="CP48" i="4"/>
  <c r="CP21" i="4"/>
  <c r="CP6" i="4"/>
  <c r="CP7" i="4"/>
  <c r="CP49" i="4"/>
  <c r="CP14" i="4"/>
  <c r="CP19" i="4" s="1"/>
  <c r="CP8" i="4"/>
  <c r="CP24" i="4"/>
  <c r="CP13" i="4"/>
  <c r="CP11" i="4"/>
  <c r="CP22" i="4"/>
  <c r="CP50" i="4"/>
  <c r="CP47" i="4"/>
  <c r="CP23" i="4"/>
  <c r="CP12" i="4"/>
  <c r="CO4" i="9"/>
  <c r="CP3" i="9"/>
  <c r="CO13" i="9"/>
  <c r="CO15" i="9" s="1"/>
  <c r="CQ4" i="4"/>
  <c r="CQ9" i="4" s="1"/>
  <c r="CR3" i="4"/>
  <c r="CO17" i="4"/>
  <c r="CO27" i="4" s="1"/>
  <c r="CO31" i="4" s="1"/>
  <c r="CO21" i="5" l="1"/>
  <c r="CP13" i="5"/>
  <c r="CP19" i="5" s="1"/>
  <c r="CP21" i="5"/>
  <c r="CR4" i="5"/>
  <c r="CS3" i="5"/>
  <c r="CQ10" i="5"/>
  <c r="CQ7" i="5"/>
  <c r="CQ13" i="5" s="1"/>
  <c r="CQ36" i="5"/>
  <c r="CQ35" i="5"/>
  <c r="CQ6" i="5"/>
  <c r="CQ15" i="5"/>
  <c r="CQ16" i="5"/>
  <c r="CQ9" i="5"/>
  <c r="CP16" i="4"/>
  <c r="CP26" i="4" s="1"/>
  <c r="CP29" i="4"/>
  <c r="CR4" i="4"/>
  <c r="CR9" i="4" s="1"/>
  <c r="CS3" i="4"/>
  <c r="CQ3" i="9"/>
  <c r="CP4" i="9"/>
  <c r="CP13" i="9"/>
  <c r="CP15" i="9" s="1"/>
  <c r="CP18" i="4"/>
  <c r="CP28" i="4" s="1"/>
  <c r="CP17" i="4"/>
  <c r="CP27" i="4" s="1"/>
  <c r="CQ49" i="4"/>
  <c r="CQ48" i="4"/>
  <c r="CQ22" i="4"/>
  <c r="CQ14" i="4"/>
  <c r="CQ23" i="4"/>
  <c r="CQ13" i="4"/>
  <c r="CQ11" i="4"/>
  <c r="CQ24" i="4"/>
  <c r="CQ21" i="4"/>
  <c r="CQ50" i="4"/>
  <c r="CQ47" i="4"/>
  <c r="CQ8" i="4"/>
  <c r="CQ18" i="4" s="1"/>
  <c r="CQ28" i="4" s="1"/>
  <c r="CQ6" i="4"/>
  <c r="CQ7" i="4"/>
  <c r="CQ12" i="4"/>
  <c r="CP31" i="4"/>
  <c r="CQ12" i="5" l="1"/>
  <c r="CQ18" i="5" s="1"/>
  <c r="CQ19" i="5"/>
  <c r="CT3" i="5"/>
  <c r="CS4" i="5"/>
  <c r="CR10" i="5"/>
  <c r="CR6" i="5"/>
  <c r="CR15" i="5"/>
  <c r="CR36" i="5"/>
  <c r="CR9" i="5"/>
  <c r="CR7" i="5"/>
  <c r="CR13" i="5" s="1"/>
  <c r="CR16" i="5"/>
  <c r="CR35" i="5"/>
  <c r="CQ17" i="4"/>
  <c r="CQ27" i="4" s="1"/>
  <c r="CQ16" i="4"/>
  <c r="CQ26" i="4" s="1"/>
  <c r="CQ19" i="4"/>
  <c r="CQ29" i="4" s="1"/>
  <c r="CQ13" i="9"/>
  <c r="CQ15" i="9" s="1"/>
  <c r="CR3" i="9"/>
  <c r="CQ4" i="9"/>
  <c r="CT3" i="4"/>
  <c r="CS4" i="4"/>
  <c r="CS9" i="4" s="1"/>
  <c r="CR49" i="4"/>
  <c r="CR21" i="4"/>
  <c r="CR8" i="4"/>
  <c r="CR47" i="4"/>
  <c r="CR48" i="4"/>
  <c r="CR50" i="4"/>
  <c r="CR23" i="4"/>
  <c r="CR12" i="4"/>
  <c r="CR6" i="4"/>
  <c r="CR13" i="4"/>
  <c r="CR22" i="4"/>
  <c r="CR24" i="4"/>
  <c r="CR11" i="4"/>
  <c r="CR14" i="4"/>
  <c r="CR19" i="4" s="1"/>
  <c r="CR29" i="4" s="1"/>
  <c r="CR7" i="4"/>
  <c r="CR19" i="5" l="1"/>
  <c r="CR12" i="5"/>
  <c r="CR18" i="5" s="1"/>
  <c r="CR21" i="5" s="1"/>
  <c r="CS16" i="5"/>
  <c r="CS6" i="5"/>
  <c r="CS15" i="5"/>
  <c r="CS7" i="5"/>
  <c r="CS36" i="5"/>
  <c r="CS10" i="5"/>
  <c r="CS9" i="5"/>
  <c r="CS35" i="5"/>
  <c r="CU3" i="5"/>
  <c r="CT4" i="5"/>
  <c r="CQ21" i="5"/>
  <c r="CR16" i="4"/>
  <c r="CR26" i="4" s="1"/>
  <c r="CS47" i="4"/>
  <c r="CS50" i="4"/>
  <c r="CS49" i="4"/>
  <c r="CS7" i="4"/>
  <c r="CS12" i="4"/>
  <c r="CS23" i="4"/>
  <c r="CS48" i="4"/>
  <c r="CS21" i="4"/>
  <c r="CS6" i="4"/>
  <c r="CS22" i="4"/>
  <c r="CS24" i="4"/>
  <c r="CS8" i="4"/>
  <c r="CS13" i="4"/>
  <c r="CS11" i="4"/>
  <c r="CS14" i="4"/>
  <c r="CR18" i="4"/>
  <c r="CR28" i="4" s="1"/>
  <c r="CQ31" i="4"/>
  <c r="CR13" i="9"/>
  <c r="CR15" i="9" s="1"/>
  <c r="CR4" i="9"/>
  <c r="CS3" i="9"/>
  <c r="CR17" i="4"/>
  <c r="CR27" i="4" s="1"/>
  <c r="CR31" i="4" s="1"/>
  <c r="CU3" i="4"/>
  <c r="CT4" i="4"/>
  <c r="CT9" i="4" s="1"/>
  <c r="CT7" i="5" l="1"/>
  <c r="CT16" i="5"/>
  <c r="CT6" i="5"/>
  <c r="CT35" i="5"/>
  <c r="CT15" i="5"/>
  <c r="CT10" i="5"/>
  <c r="CT9" i="5"/>
  <c r="CT36" i="5"/>
  <c r="CU4" i="5"/>
  <c r="CV3" i="5"/>
  <c r="CV4" i="5" s="1"/>
  <c r="CS13" i="5"/>
  <c r="CS19" i="5" s="1"/>
  <c r="CS12" i="5"/>
  <c r="CS18" i="5" s="1"/>
  <c r="CS21" i="5" s="1"/>
  <c r="CS18" i="4"/>
  <c r="CS28" i="4" s="1"/>
  <c r="CS17" i="4"/>
  <c r="CS27" i="4" s="1"/>
  <c r="CV3" i="4"/>
  <c r="CU4" i="4"/>
  <c r="CU9" i="4" s="1"/>
  <c r="CS19" i="4"/>
  <c r="CS29" i="4" s="1"/>
  <c r="CS16" i="4"/>
  <c r="CS26" i="4" s="1"/>
  <c r="CS13" i="9"/>
  <c r="CS15" i="9" s="1"/>
  <c r="CS4" i="9"/>
  <c r="CT3" i="9"/>
  <c r="CT47" i="4"/>
  <c r="CT50" i="4"/>
  <c r="CT23" i="4"/>
  <c r="CT11" i="4"/>
  <c r="CT48" i="4"/>
  <c r="CT21" i="4"/>
  <c r="CT49" i="4"/>
  <c r="CT14" i="4"/>
  <c r="CT12" i="4"/>
  <c r="CT24" i="4"/>
  <c r="CT8" i="4"/>
  <c r="CT22" i="4"/>
  <c r="CT6" i="4"/>
  <c r="CT13" i="4"/>
  <c r="CT7" i="4"/>
  <c r="CT17" i="4" s="1"/>
  <c r="CT27" i="4" s="1"/>
  <c r="CV7" i="5" l="1"/>
  <c r="CV16" i="5"/>
  <c r="CV35" i="5"/>
  <c r="CV15" i="5"/>
  <c r="CV10" i="5"/>
  <c r="CV9" i="5"/>
  <c r="CV6" i="5"/>
  <c r="CV12" i="5" s="1"/>
  <c r="CV18" i="5" s="1"/>
  <c r="CV36" i="5"/>
  <c r="CU10" i="5"/>
  <c r="CU7" i="5"/>
  <c r="CU13" i="5" s="1"/>
  <c r="CU35" i="5"/>
  <c r="CU6" i="5"/>
  <c r="CU9" i="5"/>
  <c r="CU36" i="5"/>
  <c r="CU16" i="5"/>
  <c r="CU15" i="5"/>
  <c r="CT12" i="5"/>
  <c r="CT18" i="5" s="1"/>
  <c r="CT13" i="5"/>
  <c r="CT19" i="5" s="1"/>
  <c r="CS31" i="4"/>
  <c r="CT13" i="9"/>
  <c r="CT15" i="9" s="1"/>
  <c r="CT4" i="9"/>
  <c r="CU3" i="9"/>
  <c r="CT16" i="4"/>
  <c r="CT26" i="4" s="1"/>
  <c r="CT18" i="4"/>
  <c r="CT28" i="4" s="1"/>
  <c r="CT19" i="4"/>
  <c r="CT29" i="4" s="1"/>
  <c r="CU47" i="4"/>
  <c r="CU50" i="4"/>
  <c r="CU22" i="4"/>
  <c r="CU24" i="4"/>
  <c r="CU14" i="4"/>
  <c r="CU6" i="4"/>
  <c r="CU13" i="4"/>
  <c r="CU7" i="4"/>
  <c r="CU21" i="4"/>
  <c r="CU8" i="4"/>
  <c r="CU49" i="4"/>
  <c r="CU11" i="4"/>
  <c r="CU23" i="4"/>
  <c r="CU48" i="4"/>
  <c r="CU12" i="4"/>
  <c r="CV4" i="4"/>
  <c r="CV9" i="4" s="1"/>
  <c r="CW3" i="4"/>
  <c r="CX3" i="4" s="1"/>
  <c r="CY3" i="4" s="1"/>
  <c r="CZ3" i="4" s="1"/>
  <c r="DA3" i="4" s="1"/>
  <c r="CT21" i="5" l="1"/>
  <c r="CU12" i="5"/>
  <c r="CU18" i="5" s="1"/>
  <c r="CU19" i="5"/>
  <c r="CV13" i="5"/>
  <c r="CV19" i="5" s="1"/>
  <c r="CV21" i="5" s="1"/>
  <c r="CU17" i="4"/>
  <c r="CU27" i="4" s="1"/>
  <c r="CU16" i="4"/>
  <c r="CT31" i="4"/>
  <c r="CU19" i="4"/>
  <c r="CU29" i="4" s="1"/>
  <c r="CU13" i="9"/>
  <c r="CU15" i="9" s="1"/>
  <c r="CU4" i="9"/>
  <c r="CV3" i="9"/>
  <c r="CU26" i="4"/>
  <c r="CV47" i="4"/>
  <c r="CV48" i="4"/>
  <c r="CV21" i="4"/>
  <c r="CV13" i="4"/>
  <c r="CV50" i="4"/>
  <c r="CV12" i="4"/>
  <c r="CV7" i="4"/>
  <c r="CV17" i="4" s="1"/>
  <c r="CV14" i="4"/>
  <c r="CV23" i="4"/>
  <c r="CV24" i="4"/>
  <c r="CV11" i="4"/>
  <c r="CV49" i="4"/>
  <c r="CV22" i="4"/>
  <c r="CV8" i="4"/>
  <c r="CV6" i="4"/>
  <c r="CV19" i="4"/>
  <c r="CU18" i="4"/>
  <c r="CU28" i="4" s="1"/>
  <c r="CU21" i="5" l="1"/>
  <c r="CV27" i="4"/>
  <c r="CV29" i="4"/>
  <c r="CV16" i="4"/>
  <c r="CV26" i="4" s="1"/>
  <c r="CV18" i="4"/>
  <c r="CV28" i="4" s="1"/>
  <c r="CU31" i="4"/>
  <c r="CV13" i="9"/>
  <c r="CV15" i="9" s="1"/>
  <c r="CV4" i="9"/>
  <c r="CV31" i="4" l="1"/>
  <c r="C120" i="10"/>
  <c r="C119" i="10"/>
  <c r="C118" i="10"/>
  <c r="C117" i="10"/>
</calcChain>
</file>

<file path=xl/sharedStrings.xml><?xml version="1.0" encoding="utf-8"?>
<sst xmlns="http://schemas.openxmlformats.org/spreadsheetml/2006/main" count="306" uniqueCount="182">
  <si>
    <t>Commercial Assumptions</t>
  </si>
  <si>
    <t>Site Assumptions</t>
  </si>
  <si>
    <t>Miscellaneous Assumptions</t>
  </si>
  <si>
    <t xml:space="preserve">Miscellaneous Assumptions </t>
  </si>
  <si>
    <t>Parking</t>
  </si>
  <si>
    <t>Total Development Area (SqFt)</t>
  </si>
  <si>
    <r>
      <t xml:space="preserve">Commercial Cap Rate </t>
    </r>
    <r>
      <rPr>
        <vertAlign val="superscript"/>
        <sz val="11"/>
        <color theme="1"/>
        <rFont val="Aptos Narrow"/>
        <family val="2"/>
        <scheme val="minor"/>
      </rPr>
      <t>8</t>
    </r>
  </si>
  <si>
    <r>
      <t xml:space="preserve">Land Appreciation </t>
    </r>
    <r>
      <rPr>
        <vertAlign val="superscript"/>
        <sz val="11"/>
        <color theme="1"/>
        <rFont val="Aptos Narrow"/>
        <family val="2"/>
        <scheme val="minor"/>
      </rPr>
      <t>10</t>
    </r>
  </si>
  <si>
    <t>Number of Parking Spots</t>
  </si>
  <si>
    <t>Green Space (SqFt)</t>
  </si>
  <si>
    <r>
      <t xml:space="preserve">Demolition Cost </t>
    </r>
    <r>
      <rPr>
        <vertAlign val="superscript"/>
        <sz val="11"/>
        <color theme="1"/>
        <rFont val="Aptos Narrow"/>
        <family val="2"/>
        <scheme val="minor"/>
      </rPr>
      <t>5</t>
    </r>
  </si>
  <si>
    <t>Site Development Timeline</t>
  </si>
  <si>
    <r>
      <t xml:space="preserve">Rate Per Hour </t>
    </r>
    <r>
      <rPr>
        <vertAlign val="superscript"/>
        <sz val="11"/>
        <color theme="1"/>
        <rFont val="Aptos Narrow"/>
        <family val="2"/>
        <scheme val="minor"/>
      </rPr>
      <t>13</t>
    </r>
  </si>
  <si>
    <t>Parking (SqFt)</t>
  </si>
  <si>
    <r>
      <t xml:space="preserve">Parking Construction Cost </t>
    </r>
    <r>
      <rPr>
        <vertAlign val="superscript"/>
        <sz val="11"/>
        <color theme="1"/>
        <rFont val="Aptos Narrow"/>
        <family val="2"/>
        <scheme val="minor"/>
      </rPr>
      <t>7</t>
    </r>
  </si>
  <si>
    <t>Capital Expenditure as a % of Hard Cost</t>
  </si>
  <si>
    <t>Hours of Operation Per Day</t>
  </si>
  <si>
    <t>Total Site Area (SqFt)</t>
  </si>
  <si>
    <t>Years Until Reversion</t>
  </si>
  <si>
    <t xml:space="preserve">Land Purchase Price </t>
  </si>
  <si>
    <r>
      <rPr>
        <sz val="11"/>
        <color rgb="FF000000"/>
        <rFont val="Aptos Narrow"/>
        <scheme val="minor"/>
      </rPr>
      <t xml:space="preserve">Occupancy Rate </t>
    </r>
    <r>
      <rPr>
        <vertAlign val="superscript"/>
        <sz val="11"/>
        <color rgb="FF000000"/>
        <rFont val="Aptos Narrow"/>
        <scheme val="minor"/>
      </rPr>
      <t>14</t>
    </r>
  </si>
  <si>
    <t>Daily Revenue</t>
  </si>
  <si>
    <t>Monthly Revenue</t>
  </si>
  <si>
    <t>Commercial - Coffee Shop</t>
  </si>
  <si>
    <t>Commercial - Retail 1</t>
  </si>
  <si>
    <t>Commercial - Retail 2</t>
  </si>
  <si>
    <t>Commercial - Rooftop Bar</t>
  </si>
  <si>
    <t>Total Area (SqFt)</t>
  </si>
  <si>
    <t>Total Area in SqFt</t>
  </si>
  <si>
    <r>
      <t xml:space="preserve">Hard Costs per SqFt </t>
    </r>
    <r>
      <rPr>
        <vertAlign val="superscript"/>
        <sz val="11"/>
        <color theme="1"/>
        <rFont val="Aptos Narrow"/>
        <family val="2"/>
        <scheme val="minor"/>
      </rPr>
      <t>3</t>
    </r>
  </si>
  <si>
    <r>
      <t xml:space="preserve">Hard Costs per SqFt </t>
    </r>
    <r>
      <rPr>
        <vertAlign val="superscript"/>
        <sz val="11"/>
        <color rgb="FF000000"/>
        <rFont val="Aptos Narrow"/>
        <family val="2"/>
        <scheme val="minor"/>
      </rPr>
      <t>9</t>
    </r>
  </si>
  <si>
    <r>
      <t xml:space="preserve">Soft Costs per SqFt </t>
    </r>
    <r>
      <rPr>
        <vertAlign val="superscript"/>
        <sz val="11"/>
        <color theme="1"/>
        <rFont val="Aptos Narrow"/>
        <family val="2"/>
        <scheme val="minor"/>
      </rPr>
      <t>4</t>
    </r>
  </si>
  <si>
    <t>Total Costs per SqFt</t>
  </si>
  <si>
    <t>Initial Rent per Month per SqFt</t>
  </si>
  <si>
    <t>Gross Monthly Rent</t>
  </si>
  <si>
    <t>Expenses as a fraction of the gross rent</t>
  </si>
  <si>
    <r>
      <t xml:space="preserve">Vacancy Rate </t>
    </r>
    <r>
      <rPr>
        <vertAlign val="superscript"/>
        <sz val="11"/>
        <color theme="1"/>
        <rFont val="Aptos Narrow"/>
        <family val="2"/>
        <scheme val="minor"/>
      </rPr>
      <t>1</t>
    </r>
  </si>
  <si>
    <t xml:space="preserve">Years from first pay check </t>
  </si>
  <si>
    <r>
      <t xml:space="preserve">Revenue Growth Rate (year over year) </t>
    </r>
    <r>
      <rPr>
        <vertAlign val="superscript"/>
        <sz val="11"/>
        <color theme="1"/>
        <rFont val="Aptos Narrow"/>
        <family val="2"/>
        <scheme val="minor"/>
      </rPr>
      <t>2</t>
    </r>
  </si>
  <si>
    <t>Commercial - Rooftop Event Space</t>
  </si>
  <si>
    <t>Market Comparables - Commercial</t>
  </si>
  <si>
    <r>
      <t xml:space="preserve">Expected Days Per Week </t>
    </r>
    <r>
      <rPr>
        <vertAlign val="superscript"/>
        <sz val="11"/>
        <color theme="1"/>
        <rFont val="Aptos Narrow"/>
        <family val="2"/>
        <scheme val="minor"/>
      </rPr>
      <t>12</t>
    </r>
  </si>
  <si>
    <t>Resturant/Cafe Space</t>
  </si>
  <si>
    <r>
      <t xml:space="preserve">Average Hours Per Day </t>
    </r>
    <r>
      <rPr>
        <vertAlign val="superscript"/>
        <sz val="11"/>
        <color theme="1"/>
        <rFont val="Aptos Narrow"/>
        <family val="2"/>
        <scheme val="minor"/>
      </rPr>
      <t>12</t>
    </r>
  </si>
  <si>
    <t>Rent/Month</t>
  </si>
  <si>
    <t>SF</t>
  </si>
  <si>
    <t>$ / SF</t>
  </si>
  <si>
    <t>Link</t>
  </si>
  <si>
    <r>
      <t xml:space="preserve">Rate Per Hour </t>
    </r>
    <r>
      <rPr>
        <vertAlign val="superscript"/>
        <sz val="11"/>
        <color theme="1"/>
        <rFont val="Aptos Narrow"/>
        <family val="2"/>
        <scheme val="minor"/>
      </rPr>
      <t>11</t>
    </r>
  </si>
  <si>
    <t>https://www.loopnet.com/Listing/3270-3276-Lakeshore-Ave-Oakland-CA/29441586/</t>
  </si>
  <si>
    <t>https://www.loopnet.com/Listing/380-392-17th-St-Oakland-CA/26900437/</t>
  </si>
  <si>
    <t>Total Bar Revenue</t>
  </si>
  <si>
    <t>https://www.crexi.com/lease/properties/780599/california-371-30th-street?recommId=1aa85c59c7d2a76dde3c656271672af2</t>
  </si>
  <si>
    <t>https://www.cityfeet.com/cont/listing/3219-adeline-st-berkeley-ca-94703/cs33690609</t>
  </si>
  <si>
    <t>https://www.cityfeet.com/cont/listing/532-lake-park-ave-oakland-ca-94610/cs31433714?sk=66f69a5089a24267be5dca3c980adbdc</t>
  </si>
  <si>
    <t>Average</t>
  </si>
  <si>
    <t>Retail Space</t>
  </si>
  <si>
    <t>https://www.loopnet.com/Listing/5901-College-Ave-Oakland-CA/33691641/</t>
  </si>
  <si>
    <t>https://www.loopnet.com/Listing/3048-Claremont-Ave-Berkeley-CA/31739611/</t>
  </si>
  <si>
    <t>https://www.loopnet.com/Listing/6021-College-Ave-Oakland-CA/32788779/</t>
  </si>
  <si>
    <t>https://www.loopnet.com/Listing/5550-College-Ave-Oakland-CA/32100819/</t>
  </si>
  <si>
    <t>https://www.loopnet.com/Listing/5346-College-Ave-Oakland-CA/32925161/</t>
  </si>
  <si>
    <t>Bar Space</t>
  </si>
  <si>
    <t>https://www.loopnet.com/Listing/6202-Claremont-Ave-Oakland-CA/32584112/</t>
  </si>
  <si>
    <t>https://www.loopnet.com/Listing/2286-Shattuck-Ave-Berkeley-CA/33661873/</t>
  </si>
  <si>
    <t>https://www.loopnet.com/Listing/1515-1519-E-14th-St-San-Leandro-CA/33551755/</t>
  </si>
  <si>
    <t>https://www.loopnet.com/Listing/555-19th-St-Oakland-CA/33489473/</t>
  </si>
  <si>
    <t>https://www.loopnet.com/Listing/344-348-13th-St-Oakland-CA/22853513/</t>
  </si>
  <si>
    <t>Source Citations</t>
  </si>
  <si>
    <t>https://cw-gbl-gws-prod.azureedge.net/-/media/cw/marketbeat-pdfs/2024/q3/us-reports/retail/east-bay_americas_marketbeat_retail_q3-2024.pdf?rev=d342e772a2cc4570b5a1cca82b5067fc</t>
  </si>
  <si>
    <t>https://nainorcal.com/wp-content/uploads/2023/01/East-Bay-CA-Retail-Market.pdf</t>
  </si>
  <si>
    <t>https://sanjose.legistar.com/View.ashx?M=F&amp;ID=11354036&amp;GUID=9DF41030-6776-4149-B101-CEF385FD8BD9</t>
  </si>
  <si>
    <t>https://www.solutionsgc.com/easy-on-demand-commercial-construction-cost-breakdown/</t>
  </si>
  <si>
    <t>Commercial Demolition Cost Guide: The Average Cost per Square Foot to Demolish Commercial Buildings | Hometown Demolition</t>
  </si>
  <si>
    <t>https://ballbocce.com/calculator/bocce-ball-court-building-cost-time-estimator</t>
  </si>
  <si>
    <t>https://dcplm.com/blog/how-much-does-it-cost-to-build-a-parking-lot/#:~:text=Parking%20Lot%20Construction%20Cost%20%2D%20Estimate,%2D$8%20per%20square%20foot.</t>
  </si>
  <si>
    <t>https://www.cityfeet.com/cont/oakland-ca/retail-properties-for-sale?sk=94f3d98d832040d08fbc24dd0a24e9f3</t>
  </si>
  <si>
    <t>https://www.homeadvisor.com/cost/outdoor-living/build-rooftop-deck/</t>
  </si>
  <si>
    <t xml:space="preserve">https://www.greenstreet.com/insights/CPPI </t>
  </si>
  <si>
    <t>https://www.peerspace.com/spaces/oakland--ca/bar</t>
  </si>
  <si>
    <t xml:space="preserve">https://www.eventbrite.com/blog/event-venues-cost-ds00/ </t>
  </si>
  <si>
    <t>https://www.spotangels.com/blog/smart-guide-oakland-street-parking/?utm_source=chatgpt.com</t>
  </si>
  <si>
    <t>https://en.wikipedia.org/wiki/Sfpark</t>
  </si>
  <si>
    <t>Commercial Proforma</t>
  </si>
  <si>
    <t>Year</t>
  </si>
  <si>
    <t>Is the building operational?</t>
  </si>
  <si>
    <t>Gross Income</t>
  </si>
  <si>
    <t>Coffee Shop</t>
  </si>
  <si>
    <t>Retail 1</t>
  </si>
  <si>
    <t>Retail 2</t>
  </si>
  <si>
    <t>Rooftop Bar</t>
  </si>
  <si>
    <t>Vacancy</t>
  </si>
  <si>
    <t>Effective Gross Income</t>
  </si>
  <si>
    <t>Operating Expenses</t>
  </si>
  <si>
    <t>Net Operating Income</t>
  </si>
  <si>
    <t>Total Net Operating Income from Operations</t>
  </si>
  <si>
    <t>Total NOI from Operations</t>
  </si>
  <si>
    <t>Total Net Operating Income from Reversions</t>
  </si>
  <si>
    <t>Total NOI from Reversions</t>
  </si>
  <si>
    <t>Total Net Income</t>
  </si>
  <si>
    <t>Total NOI</t>
  </si>
  <si>
    <t>Development Costs: Hard Costs</t>
  </si>
  <si>
    <t>Restaurant</t>
  </si>
  <si>
    <t>Retail</t>
  </si>
  <si>
    <t>Development Costs: Soft Costs</t>
  </si>
  <si>
    <t>Capital Expenditure</t>
  </si>
  <si>
    <t>Total Cash Flows From Commercial Space</t>
  </si>
  <si>
    <t>Cash Flows</t>
  </si>
  <si>
    <t>Residential Assumptions</t>
  </si>
  <si>
    <t>1 Bedroom / 1 Bathroom</t>
  </si>
  <si>
    <t>2 Bedroom / 2 Bathroom</t>
  </si>
  <si>
    <t>Number of units</t>
  </si>
  <si>
    <t>Residential Cap Rate 4</t>
  </si>
  <si>
    <t>Square Footage</t>
  </si>
  <si>
    <t>Rent/SF</t>
  </si>
  <si>
    <t xml:space="preserve">Cap Ex Rate (% of Hard Cost) </t>
  </si>
  <si>
    <t>Rent</t>
  </si>
  <si>
    <t>Total Rent/per Month</t>
  </si>
  <si>
    <t>Total Rent Per Month</t>
  </si>
  <si>
    <t>Open Space</t>
  </si>
  <si>
    <r>
      <t xml:space="preserve">Growth Rate </t>
    </r>
    <r>
      <rPr>
        <vertAlign val="superscript"/>
        <sz val="11"/>
        <color theme="1"/>
        <rFont val="Aptos Narrow"/>
        <family val="2"/>
        <scheme val="minor"/>
      </rPr>
      <t>2</t>
    </r>
  </si>
  <si>
    <t>Total Open Space (SF)</t>
  </si>
  <si>
    <t>Operating Expense as a Fraction of Gross Rent</t>
  </si>
  <si>
    <t>Hard Costs</t>
  </si>
  <si>
    <t>Years from first paycheck</t>
  </si>
  <si>
    <t>Soft Costs</t>
  </si>
  <si>
    <r>
      <rPr>
        <sz val="11"/>
        <color rgb="FF000000"/>
        <rFont val="Aptos Narrow"/>
        <scheme val="minor"/>
      </rPr>
      <t xml:space="preserve">Hard Costs (SF) </t>
    </r>
    <r>
      <rPr>
        <vertAlign val="superscript"/>
        <sz val="11"/>
        <color rgb="FF000000"/>
        <rFont val="Aptos Narrow"/>
        <scheme val="minor"/>
      </rPr>
      <t>3</t>
    </r>
  </si>
  <si>
    <r>
      <t xml:space="preserve">Hard Costs (SF) </t>
    </r>
    <r>
      <rPr>
        <vertAlign val="superscript"/>
        <sz val="11"/>
        <color theme="1"/>
        <rFont val="Aptos Narrow"/>
        <family val="2"/>
        <scheme val="minor"/>
      </rPr>
      <t>3</t>
    </r>
  </si>
  <si>
    <r>
      <t xml:space="preserve">Soft Costs (SF) </t>
    </r>
    <r>
      <rPr>
        <vertAlign val="superscript"/>
        <sz val="11"/>
        <color theme="1"/>
        <rFont val="Aptos Narrow"/>
        <family val="2"/>
        <scheme val="minor"/>
      </rPr>
      <t>3</t>
    </r>
  </si>
  <si>
    <t>Total Costs (SF)</t>
  </si>
  <si>
    <t>Market Comparables - Residential</t>
  </si>
  <si>
    <t>https://www.zillow.com/apartments/oakland-ca/telegraph-arts/BPfZ4L/#unit-2083576605</t>
  </si>
  <si>
    <t>https://www.zillow.com/apartments/oakland-ca/the-grand/5Xj9qX/</t>
  </si>
  <si>
    <t>https://www.zillow.com/apartments/oakland-ca/17th-and-broadway/BPLsFL/#unit-2083516447</t>
  </si>
  <si>
    <t>https://www.zillow.com/apartments/oakland-ca/domain-oakland/5XjVPv/#unit-440790058</t>
  </si>
  <si>
    <t>https://www.zillow.com/apartments/oakland-ca/experience-the-one-piedmont-lifestyle-oakland's-newest-majestic-contemporary-oasis-right-on-piedm.../CgJ9FK/#unit-344408088</t>
  </si>
  <si>
    <t>https://www.zillow.com/homedetails/3877-Howe-St-APT-302-Oakland-CA-94611/24748916_zpid/</t>
  </si>
  <si>
    <t>https://www.zillow.com/apartments/oakland-ca/47hundred/9NTrfr/#unit-2084778591</t>
  </si>
  <si>
    <t>2550 Telegraph Ave APT 419, Berkeley, CA 94704 | Zillow</t>
  </si>
  <si>
    <t>https://www.zillow.com/homedetails/2629-Piedmont-Ave-B-Berkeley-CA-94704/2076760613_zpid/</t>
  </si>
  <si>
    <t>https://www.zillow.com/apartments/oakland-ca/4801-shattuck/9NTrjN/</t>
  </si>
  <si>
    <t>https://cw-gbl-gws-prod.azureedge.net/-/media/cw/marketbeat-pdfs/2024/q1/us-reports/multifamily/sf-bay-area_americas_marketbeat_multifamily_q1-2024.pdf?rev=4bed9ed2eccd44bab26e26b7faccc45c</t>
  </si>
  <si>
    <t>https://www.zumper.com/rent-research/alameda-ca</t>
  </si>
  <si>
    <t>https://apartmentloanstore.com/oakland/california/cap-loan-rates</t>
  </si>
  <si>
    <t>Residential Proforma</t>
  </si>
  <si>
    <t>All Cash Flows</t>
  </si>
  <si>
    <t xml:space="preserve">Commercial </t>
  </si>
  <si>
    <t>Residential</t>
  </si>
  <si>
    <t>Other</t>
  </si>
  <si>
    <t>Total</t>
  </si>
  <si>
    <t>Site Development Costs</t>
  </si>
  <si>
    <t>Site Development</t>
  </si>
  <si>
    <t>Land Holding Cost</t>
  </si>
  <si>
    <t>Land Cost</t>
  </si>
  <si>
    <t xml:space="preserve">Total Cash Flows </t>
  </si>
  <si>
    <t>Key Metrics</t>
  </si>
  <si>
    <t>Commercial</t>
  </si>
  <si>
    <t>Combined</t>
  </si>
  <si>
    <t>Internal Rate of Return (IRR)</t>
  </si>
  <si>
    <t>Cash-on-Cash Return</t>
  </si>
  <si>
    <t>NPV</t>
  </si>
  <si>
    <t>Average Cost Per Unit</t>
  </si>
  <si>
    <t>Average Cost Per Square Foot</t>
  </si>
  <si>
    <t>Total Development Costs</t>
  </si>
  <si>
    <t>Sensitivity Analysis</t>
  </si>
  <si>
    <t>Baseline Assumption</t>
  </si>
  <si>
    <t>Change in Residential Vacancy Rate vs. Internal Rate of Return</t>
  </si>
  <si>
    <t>Residential Vacancy Rate</t>
  </si>
  <si>
    <t xml:space="preserve">IRR </t>
  </si>
  <si>
    <t>Change in Commercial Vacancy Rate vs. Internal Rate of Return</t>
  </si>
  <si>
    <t>Commercial Vacancy Rate</t>
  </si>
  <si>
    <t>Change in Both Commercial and Residential Vacancy Rates vs. Internal Rate of Return</t>
  </si>
  <si>
    <t>% Change</t>
  </si>
  <si>
    <t>IRR</t>
  </si>
  <si>
    <t>Construction Time vs. Internal Rate of Return</t>
  </si>
  <si>
    <t>Year Until Operational</t>
  </si>
  <si>
    <t>Years Until Reversion vs. Internal Rate of Return</t>
  </si>
  <si>
    <t>Construction Costs vs. Internal Rate of Return</t>
  </si>
  <si>
    <t>Construction Costs/SqFt</t>
  </si>
  <si>
    <t>% Change in Capitalization Rate vs. Internal Rate of Return</t>
  </si>
  <si>
    <t>Commercial Cap Rate</t>
  </si>
  <si>
    <t>Residential Cap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</si>
</sst>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  <numFmt numFmtId="166" formatCode="0.0%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onsolas"/>
      <charset val="1"/>
    </font>
    <font>
      <vertAlign val="superscript"/>
      <sz val="11"/>
      <color rgb="FF00000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scheme val="minor"/>
    </font>
    <font>
      <vertAlign val="superscript"/>
      <sz val="11"/>
      <color rgb="FF00000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AD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3" fillId="0" borderId="0" xfId="2"/>
    <xf numFmtId="0" fontId="0" fillId="0" borderId="1" xfId="0" applyBorder="1"/>
    <xf numFmtId="0" fontId="3" fillId="0" borderId="0" xfId="2" applyBorder="1"/>
    <xf numFmtId="44" fontId="0" fillId="0" borderId="0" xfId="1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1" xfId="0" applyNumberFormat="1" applyBorder="1"/>
    <xf numFmtId="0" fontId="5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2" xfId="0" applyBorder="1"/>
    <xf numFmtId="164" fontId="0" fillId="0" borderId="2" xfId="0" applyNumberFormat="1" applyBorder="1"/>
    <xf numFmtId="9" fontId="0" fillId="0" borderId="0" xfId="0" applyNumberFormat="1"/>
    <xf numFmtId="0" fontId="0" fillId="0" borderId="5" xfId="0" applyBorder="1"/>
    <xf numFmtId="0" fontId="0" fillId="0" borderId="4" xfId="0" applyBorder="1"/>
    <xf numFmtId="10" fontId="0" fillId="0" borderId="2" xfId="0" applyNumberFormat="1" applyBorder="1"/>
    <xf numFmtId="0" fontId="0" fillId="0" borderId="7" xfId="0" applyBorder="1"/>
    <xf numFmtId="9" fontId="0" fillId="0" borderId="2" xfId="0" applyNumberFormat="1" applyBorder="1"/>
    <xf numFmtId="0" fontId="0" fillId="2" borderId="0" xfId="0" applyFill="1"/>
    <xf numFmtId="10" fontId="0" fillId="0" borderId="0" xfId="0" applyNumberFormat="1"/>
    <xf numFmtId="164" fontId="0" fillId="0" borderId="5" xfId="0" applyNumberFormat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164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0" fontId="0" fillId="0" borderId="6" xfId="0" applyNumberFormat="1" applyBorder="1" applyAlignment="1">
      <alignment horizontal="right"/>
    </xf>
    <xf numFmtId="44" fontId="0" fillId="0" borderId="7" xfId="1" applyFon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9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64" fontId="0" fillId="0" borderId="2" xfId="0" applyNumberFormat="1" applyBorder="1" applyAlignment="1">
      <alignment horizontal="right"/>
    </xf>
    <xf numFmtId="44" fontId="0" fillId="0" borderId="2" xfId="0" applyNumberFormat="1" applyBorder="1" applyAlignment="1">
      <alignment horizontal="right"/>
    </xf>
    <xf numFmtId="10" fontId="0" fillId="0" borderId="5" xfId="0" applyNumberFormat="1" applyBorder="1" applyAlignment="1">
      <alignment horizontal="right"/>
    </xf>
    <xf numFmtId="44" fontId="0" fillId="0" borderId="4" xfId="1" applyFont="1" applyBorder="1" applyAlignment="1">
      <alignment horizontal="right"/>
    </xf>
    <xf numFmtId="0" fontId="0" fillId="0" borderId="5" xfId="0" applyBorder="1" applyAlignment="1">
      <alignment horizontal="right"/>
    </xf>
    <xf numFmtId="44" fontId="0" fillId="0" borderId="2" xfId="1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165" fontId="0" fillId="2" borderId="0" xfId="0" applyNumberFormat="1" applyFill="1"/>
    <xf numFmtId="165" fontId="0" fillId="0" borderId="0" xfId="0" applyNumberFormat="1"/>
    <xf numFmtId="164" fontId="3" fillId="0" borderId="0" xfId="2" applyNumberFormat="1"/>
    <xf numFmtId="165" fontId="2" fillId="0" borderId="0" xfId="0" applyNumberFormat="1" applyFont="1" applyAlignment="1">
      <alignment horizontal="right"/>
    </xf>
    <xf numFmtId="44" fontId="0" fillId="0" borderId="0" xfId="0" applyNumberFormat="1"/>
    <xf numFmtId="9" fontId="0" fillId="0" borderId="5" xfId="0" applyNumberFormat="1" applyBorder="1"/>
    <xf numFmtId="0" fontId="0" fillId="0" borderId="10" xfId="0" applyBorder="1"/>
    <xf numFmtId="0" fontId="7" fillId="0" borderId="2" xfId="0" applyFont="1" applyBorder="1"/>
    <xf numFmtId="9" fontId="8" fillId="0" borderId="0" xfId="0" applyNumberFormat="1" applyFont="1"/>
    <xf numFmtId="44" fontId="0" fillId="0" borderId="4" xfId="1" applyFont="1" applyBorder="1"/>
    <xf numFmtId="44" fontId="0" fillId="0" borderId="4" xfId="0" applyNumberFormat="1" applyBorder="1"/>
    <xf numFmtId="44" fontId="0" fillId="0" borderId="0" xfId="1" applyFont="1" applyBorder="1"/>
    <xf numFmtId="1" fontId="0" fillId="0" borderId="2" xfId="0" applyNumberFormat="1" applyBorder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0" borderId="10" xfId="0" applyBorder="1" applyAlignment="1">
      <alignment horizontal="right"/>
    </xf>
    <xf numFmtId="0" fontId="10" fillId="0" borderId="0" xfId="0" applyFont="1"/>
    <xf numFmtId="0" fontId="0" fillId="3" borderId="0" xfId="0" applyFill="1" applyAlignment="1">
      <alignment horizontal="center"/>
    </xf>
    <xf numFmtId="44" fontId="0" fillId="0" borderId="0" xfId="0" applyNumberFormat="1" applyAlignment="1">
      <alignment horizontal="right"/>
    </xf>
    <xf numFmtId="0" fontId="11" fillId="0" borderId="0" xfId="0" applyFont="1"/>
    <xf numFmtId="0" fontId="12" fillId="0" borderId="0" xfId="0" applyFont="1"/>
    <xf numFmtId="0" fontId="0" fillId="0" borderId="13" xfId="0" applyBorder="1"/>
    <xf numFmtId="0" fontId="2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/>
    <xf numFmtId="0" fontId="0" fillId="0" borderId="8" xfId="0" applyBorder="1"/>
    <xf numFmtId="0" fontId="0" fillId="0" borderId="2" xfId="0" applyBorder="1" applyAlignment="1">
      <alignment horizontal="center"/>
    </xf>
    <xf numFmtId="10" fontId="0" fillId="8" borderId="2" xfId="0" applyNumberFormat="1" applyFill="1" applyBorder="1"/>
    <xf numFmtId="9" fontId="0" fillId="8" borderId="2" xfId="0" applyNumberFormat="1" applyFill="1" applyBorder="1"/>
    <xf numFmtId="0" fontId="0" fillId="8" borderId="2" xfId="0" applyFill="1" applyBorder="1"/>
    <xf numFmtId="0" fontId="0" fillId="0" borderId="9" xfId="0" applyBorder="1"/>
    <xf numFmtId="0" fontId="0" fillId="8" borderId="9" xfId="0" applyFill="1" applyBorder="1"/>
    <xf numFmtId="10" fontId="0" fillId="0" borderId="8" xfId="0" applyNumberFormat="1" applyBorder="1"/>
    <xf numFmtId="10" fontId="0" fillId="8" borderId="8" xfId="0" applyNumberFormat="1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10" fontId="0" fillId="0" borderId="17" xfId="0" applyNumberFormat="1" applyBorder="1"/>
    <xf numFmtId="10" fontId="0" fillId="0" borderId="2" xfId="0" applyNumberFormat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166" fontId="0" fillId="0" borderId="2" xfId="0" applyNumberFormat="1" applyBorder="1"/>
    <xf numFmtId="166" fontId="0" fillId="8" borderId="2" xfId="0" applyNumberFormat="1" applyFill="1" applyBorder="1"/>
    <xf numFmtId="8" fontId="0" fillId="0" borderId="0" xfId="0" applyNumberFormat="1"/>
    <xf numFmtId="9" fontId="0" fillId="5" borderId="2" xfId="0" applyNumberFormat="1" applyFill="1" applyBorder="1"/>
    <xf numFmtId="10" fontId="0" fillId="5" borderId="2" xfId="0" applyNumberFormat="1" applyFill="1" applyBorder="1" applyAlignment="1">
      <alignment wrapText="1"/>
    </xf>
    <xf numFmtId="10" fontId="0" fillId="5" borderId="2" xfId="0" applyNumberFormat="1" applyFill="1" applyBorder="1"/>
    <xf numFmtId="8" fontId="0" fillId="5" borderId="2" xfId="0" applyNumberFormat="1" applyFill="1" applyBorder="1"/>
    <xf numFmtId="165" fontId="0" fillId="5" borderId="2" xfId="0" applyNumberFormat="1" applyFill="1" applyBorder="1" applyAlignment="1">
      <alignment horizontal="right"/>
    </xf>
    <xf numFmtId="165" fontId="0" fillId="5" borderId="2" xfId="0" applyNumberFormat="1" applyFill="1" applyBorder="1"/>
    <xf numFmtId="9" fontId="0" fillId="5" borderId="8" xfId="0" applyNumberFormat="1" applyFill="1" applyBorder="1"/>
    <xf numFmtId="0" fontId="8" fillId="0" borderId="0" xfId="0" applyFont="1"/>
    <xf numFmtId="0" fontId="8" fillId="0" borderId="0" xfId="0" quotePrefix="1" applyFont="1"/>
    <xf numFmtId="0" fontId="0" fillId="0" borderId="22" xfId="0" applyBorder="1"/>
    <xf numFmtId="0" fontId="0" fillId="0" borderId="22" xfId="0" applyBorder="1" applyAlignment="1">
      <alignment horizontal="left"/>
    </xf>
    <xf numFmtId="10" fontId="0" fillId="5" borderId="24" xfId="0" applyNumberFormat="1" applyFill="1" applyBorder="1"/>
    <xf numFmtId="8" fontId="0" fillId="5" borderId="25" xfId="0" applyNumberFormat="1" applyFill="1" applyBorder="1"/>
    <xf numFmtId="165" fontId="0" fillId="5" borderId="25" xfId="0" applyNumberFormat="1" applyFill="1" applyBorder="1"/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left"/>
    </xf>
    <xf numFmtId="165" fontId="0" fillId="5" borderId="5" xfId="0" applyNumberFormat="1" applyFill="1" applyBorder="1"/>
    <xf numFmtId="165" fontId="0" fillId="5" borderId="23" xfId="0" applyNumberFormat="1" applyFill="1" applyBorder="1"/>
    <xf numFmtId="165" fontId="0" fillId="5" borderId="27" xfId="1" applyNumberFormat="1" applyFont="1" applyFill="1" applyBorder="1"/>
    <xf numFmtId="10" fontId="0" fillId="5" borderId="28" xfId="0" applyNumberFormat="1" applyFill="1" applyBorder="1" applyAlignment="1">
      <alignment wrapText="1"/>
    </xf>
    <xf numFmtId="0" fontId="0" fillId="0" borderId="29" xfId="0" applyFill="1" applyBorder="1" applyAlignment="1">
      <alignment horizontal="left"/>
    </xf>
    <xf numFmtId="165" fontId="0" fillId="5" borderId="30" xfId="0" applyNumberFormat="1" applyFill="1" applyBorder="1"/>
    <xf numFmtId="0" fontId="2" fillId="5" borderId="2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wrapText="1"/>
    </xf>
    <xf numFmtId="0" fontId="2" fillId="6" borderId="9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2" fillId="0" borderId="2" xfId="0" applyNumberFormat="1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12">
    <dxf>
      <numFmt numFmtId="14" formatCode="0.0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4" formatCode="0.0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mruColors>
      <color rgb="FFFFFAD1"/>
      <color rgb="FFD9D9D9"/>
      <color rgb="FFF2D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Construction Time on IRR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'Sensitivity Analysis'!$C$66</c:f>
              <c:strCache>
                <c:ptCount val="1"/>
                <c:pt idx="0">
                  <c:v>IRR 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'Sensitivity Analysis'!$B$67:$B$72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'Sensitivity Analysis'!$C$67:$C$72</c:f>
              <c:numCache>
                <c:formatCode>0.00%</c:formatCode>
                <c:ptCount val="6"/>
                <c:pt idx="0">
                  <c:v>0.10489999999999999</c:v>
                </c:pt>
                <c:pt idx="1">
                  <c:v>9.8900000000000002E-2</c:v>
                </c:pt>
                <c:pt idx="2">
                  <c:v>9.3100000000000002E-2</c:v>
                </c:pt>
                <c:pt idx="3">
                  <c:v>8.7300000000000003E-2</c:v>
                </c:pt>
                <c:pt idx="4">
                  <c:v>8.14E-2</c:v>
                </c:pt>
                <c:pt idx="5">
                  <c:v>7.5499999999999998E-2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9D-49EE-8E04-4D0DF56C7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29800"/>
        <c:axId val="2133731848"/>
      </c:lineChart>
      <c:catAx>
        <c:axId val="213372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Until Operational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31848"/>
        <c:crosses val="autoZero"/>
        <c:auto val="1"/>
        <c:lblAlgn val="ctr"/>
        <c:lblOffset val="100"/>
        <c:noMultiLvlLbl val="0"/>
      </c:catAx>
      <c:valAx>
        <c:axId val="2133731848"/>
        <c:scaling>
          <c:orientation val="minMax"/>
          <c:max val="0.105"/>
          <c:min val="7.0000000000000007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2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Vacancy Rate on IRR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'Sensitivity Analysis'!$E$50</c:f>
              <c:strCache>
                <c:ptCount val="1"/>
                <c:pt idx="0">
                  <c:v>IRR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'Sensitivity Analysis'!$D$51:$D$61</c:f>
              <c:numCache>
                <c:formatCode>0%</c:formatCode>
                <c:ptCount val="11"/>
                <c:pt idx="0">
                  <c:v>-0.05</c:v>
                </c:pt>
                <c:pt idx="1">
                  <c:v>-0.04</c:v>
                </c:pt>
                <c:pt idx="2">
                  <c:v>-0.03</c:v>
                </c:pt>
                <c:pt idx="3">
                  <c:v>-0.02</c:v>
                </c:pt>
                <c:pt idx="4">
                  <c:v>-0.01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0.04</c:v>
                </c:pt>
                <c:pt idx="10">
                  <c:v>0.05</c:v>
                </c:pt>
              </c:numCache>
            </c:numRef>
          </c:cat>
          <c:val>
            <c:numRef>
              <c:f>'Sensitivity Analysis'!$E$51:$E$61</c:f>
              <c:numCache>
                <c:formatCode>0.00%</c:formatCode>
                <c:ptCount val="11"/>
                <c:pt idx="0">
                  <c:v>9.8599999999999993E-2</c:v>
                </c:pt>
                <c:pt idx="1">
                  <c:v>9.7500000000000003E-2</c:v>
                </c:pt>
                <c:pt idx="2">
                  <c:v>9.64E-2</c:v>
                </c:pt>
                <c:pt idx="3">
                  <c:v>9.5299999999999996E-2</c:v>
                </c:pt>
                <c:pt idx="4">
                  <c:v>9.4200000000000006E-2</c:v>
                </c:pt>
                <c:pt idx="5">
                  <c:v>9.3100000000000002E-2</c:v>
                </c:pt>
                <c:pt idx="6">
                  <c:v>9.1999999999999998E-2</c:v>
                </c:pt>
                <c:pt idx="7">
                  <c:v>9.0800000000000006E-2</c:v>
                </c:pt>
                <c:pt idx="8">
                  <c:v>8.9700000000000002E-2</c:v>
                </c:pt>
                <c:pt idx="9">
                  <c:v>8.8599999999999998E-2</c:v>
                </c:pt>
                <c:pt idx="10">
                  <c:v>8.7400000000000005E-2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D-499F-8A3A-66D852AB8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163848"/>
        <c:axId val="744165896"/>
      </c:lineChart>
      <c:catAx>
        <c:axId val="74416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in Commercial &amp; Residential Vacancy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65896"/>
        <c:crosses val="autoZero"/>
        <c:auto val="1"/>
        <c:lblAlgn val="ctr"/>
        <c:lblOffset val="100"/>
        <c:noMultiLvlLbl val="0"/>
      </c:catAx>
      <c:valAx>
        <c:axId val="744165896"/>
        <c:scaling>
          <c:orientation val="minMax"/>
          <c:max val="0.1"/>
          <c:min val="8.500000000000000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63848"/>
        <c:crosses val="autoZero"/>
        <c:crossBetween val="between"/>
        <c:majorUnit val="3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Commercial Vacancy Rate on IRR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'Sensitivity Analysis'!$C$28</c:f>
              <c:strCache>
                <c:ptCount val="1"/>
                <c:pt idx="0">
                  <c:v>IRR 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'Sensitivity Analysis'!$B$29:$B$45</c:f>
              <c:numCache>
                <c:formatCode>0.0%</c:formatCode>
                <c:ptCount val="17"/>
                <c:pt idx="0">
                  <c:v>0</c:v>
                </c:pt>
                <c:pt idx="1">
                  <c:v>8.9999999999999993E-3</c:v>
                </c:pt>
                <c:pt idx="2">
                  <c:v>1.9E-2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4.9000000000000002E-2</c:v>
                </c:pt>
                <c:pt idx="6">
                  <c:v>5.8999999999999997E-2</c:v>
                </c:pt>
                <c:pt idx="7">
                  <c:v>6.9000000000000006E-2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9.9000000000000005E-2</c:v>
                </c:pt>
                <c:pt idx="11">
                  <c:v>0.109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0.13900000000000001</c:v>
                </c:pt>
                <c:pt idx="15">
                  <c:v>0.14899999999999999</c:v>
                </c:pt>
                <c:pt idx="16">
                  <c:v>0.15</c:v>
                </c:pt>
              </c:numCache>
            </c:numRef>
          </c:cat>
          <c:val>
            <c:numRef>
              <c:f>'Sensitivity Analysis'!$C$29:$C$45</c:f>
              <c:numCache>
                <c:formatCode>0.00%</c:formatCode>
                <c:ptCount val="17"/>
                <c:pt idx="0">
                  <c:v>9.4600000000000004E-2</c:v>
                </c:pt>
                <c:pt idx="1">
                  <c:v>9.4399999999999998E-2</c:v>
                </c:pt>
                <c:pt idx="2">
                  <c:v>9.4100000000000003E-2</c:v>
                </c:pt>
                <c:pt idx="3">
                  <c:v>9.3899999999999997E-2</c:v>
                </c:pt>
                <c:pt idx="4">
                  <c:v>9.3600000000000003E-2</c:v>
                </c:pt>
                <c:pt idx="5">
                  <c:v>9.3299999999999994E-2</c:v>
                </c:pt>
                <c:pt idx="6">
                  <c:v>9.3100000000000002E-2</c:v>
                </c:pt>
                <c:pt idx="7">
                  <c:v>9.2799999999999994E-2</c:v>
                </c:pt>
                <c:pt idx="8">
                  <c:v>9.2600000000000002E-2</c:v>
                </c:pt>
                <c:pt idx="9">
                  <c:v>9.2299999999999993E-2</c:v>
                </c:pt>
                <c:pt idx="10">
                  <c:v>9.1999999999999998E-2</c:v>
                </c:pt>
                <c:pt idx="11">
                  <c:v>9.1800000000000007E-2</c:v>
                </c:pt>
                <c:pt idx="12">
                  <c:v>9.1499999999999998E-2</c:v>
                </c:pt>
                <c:pt idx="13">
                  <c:v>9.1200000000000003E-2</c:v>
                </c:pt>
                <c:pt idx="14">
                  <c:v>9.0899999999999995E-2</c:v>
                </c:pt>
                <c:pt idx="15">
                  <c:v>9.0700000000000003E-2</c:v>
                </c:pt>
                <c:pt idx="16">
                  <c:v>9.0700000000000003E-2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DD-4572-BB02-9BB3436B8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746440"/>
        <c:axId val="961773576"/>
      </c:lineChart>
      <c:catAx>
        <c:axId val="96174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Commercial Vacancy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73576"/>
        <c:crosses val="autoZero"/>
        <c:auto val="1"/>
        <c:lblAlgn val="ctr"/>
        <c:lblOffset val="100"/>
        <c:noMultiLvlLbl val="0"/>
      </c:catAx>
      <c:valAx>
        <c:axId val="961773576"/>
        <c:scaling>
          <c:orientation val="minMax"/>
          <c:min val="0.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46440"/>
        <c:crosses val="autoZero"/>
        <c:crossBetween val="between"/>
        <c:majorUnit val="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Residential Vacancy Rate on IRR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'Sensitivity Analysis'!$C$6</c:f>
              <c:strCache>
                <c:ptCount val="1"/>
                <c:pt idx="0">
                  <c:v>IRR 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'Sensitivity Analysis'!$B$7:$B$23</c:f>
              <c:numCache>
                <c:formatCode>0.0%</c:formatCode>
                <c:ptCount val="17"/>
                <c:pt idx="0">
                  <c:v>0</c:v>
                </c:pt>
                <c:pt idx="1">
                  <c:v>4.0000000000000001E-3</c:v>
                </c:pt>
                <c:pt idx="2">
                  <c:v>1.4E-2</c:v>
                </c:pt>
                <c:pt idx="3">
                  <c:v>2.4E-2</c:v>
                </c:pt>
                <c:pt idx="4">
                  <c:v>3.4000000000000002E-2</c:v>
                </c:pt>
                <c:pt idx="5">
                  <c:v>4.3999999999999997E-2</c:v>
                </c:pt>
                <c:pt idx="6">
                  <c:v>5.3999999999999999E-2</c:v>
                </c:pt>
                <c:pt idx="7">
                  <c:v>6.4000000000000001E-2</c:v>
                </c:pt>
                <c:pt idx="8">
                  <c:v>7.3999999999999996E-2</c:v>
                </c:pt>
                <c:pt idx="9">
                  <c:v>8.4000000000000005E-2</c:v>
                </c:pt>
                <c:pt idx="10">
                  <c:v>9.4E-2</c:v>
                </c:pt>
                <c:pt idx="11">
                  <c:v>0.104</c:v>
                </c:pt>
                <c:pt idx="12">
                  <c:v>0.114</c:v>
                </c:pt>
                <c:pt idx="13">
                  <c:v>0.124</c:v>
                </c:pt>
                <c:pt idx="14">
                  <c:v>0.13400000000000001</c:v>
                </c:pt>
                <c:pt idx="15">
                  <c:v>0.14399999999999999</c:v>
                </c:pt>
                <c:pt idx="16">
                  <c:v>0.15</c:v>
                </c:pt>
              </c:numCache>
            </c:numRef>
          </c:cat>
          <c:val>
            <c:numRef>
              <c:f>'Sensitivity Analysis'!$C$7:$C$23</c:f>
              <c:numCache>
                <c:formatCode>0.00%</c:formatCode>
                <c:ptCount val="17"/>
                <c:pt idx="0">
                  <c:v>9.8400000000000001E-2</c:v>
                </c:pt>
                <c:pt idx="1">
                  <c:v>9.8100000000000007E-2</c:v>
                </c:pt>
                <c:pt idx="2">
                  <c:v>9.7299999999999998E-2</c:v>
                </c:pt>
                <c:pt idx="3">
                  <c:v>9.6500000000000002E-2</c:v>
                </c:pt>
                <c:pt idx="4">
                  <c:v>9.5600000000000004E-2</c:v>
                </c:pt>
                <c:pt idx="5">
                  <c:v>9.4799999999999995E-2</c:v>
                </c:pt>
                <c:pt idx="6">
                  <c:v>9.3899999999999997E-2</c:v>
                </c:pt>
                <c:pt idx="7">
                  <c:v>9.3100000000000002E-2</c:v>
                </c:pt>
                <c:pt idx="8">
                  <c:v>9.2200000000000004E-2</c:v>
                </c:pt>
                <c:pt idx="9">
                  <c:v>9.1399999999999995E-2</c:v>
                </c:pt>
                <c:pt idx="10">
                  <c:v>9.0499999999999997E-2</c:v>
                </c:pt>
                <c:pt idx="11">
                  <c:v>8.9599999999999999E-2</c:v>
                </c:pt>
                <c:pt idx="12">
                  <c:v>8.8800000000000004E-2</c:v>
                </c:pt>
                <c:pt idx="13">
                  <c:v>8.7900000000000006E-2</c:v>
                </c:pt>
                <c:pt idx="14">
                  <c:v>8.6999999999999994E-2</c:v>
                </c:pt>
                <c:pt idx="15">
                  <c:v>8.6099999999999996E-2</c:v>
                </c:pt>
                <c:pt idx="16">
                  <c:v>8.5599999999999996E-2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44-4725-923D-ABCA65A7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34920"/>
        <c:axId val="623673864"/>
      </c:lineChart>
      <c:catAx>
        <c:axId val="2133734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Residential Vacancy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73864"/>
        <c:crosses val="autoZero"/>
        <c:auto val="1"/>
        <c:lblAlgn val="ctr"/>
        <c:lblOffset val="100"/>
        <c:noMultiLvlLbl val="0"/>
      </c:catAx>
      <c:valAx>
        <c:axId val="623673864"/>
        <c:scaling>
          <c:orientation val="minMax"/>
          <c:max val="0.1"/>
          <c:min val="8.500000000000000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34920"/>
        <c:crosses val="autoZero"/>
        <c:crossBetween val="between"/>
        <c:majorUnit val="3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Reversion on IRR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'Sensitivity Analysis'!$C$83</c:f>
              <c:strCache>
                <c:ptCount val="1"/>
                <c:pt idx="0">
                  <c:v>IRR 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'Sensitivity Analysis'!$B$84:$B$91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cat>
          <c:val>
            <c:numRef>
              <c:f>'Sensitivity Analysis'!$C$84:$C$91</c:f>
              <c:numCache>
                <c:formatCode>0.00%</c:formatCode>
                <c:ptCount val="8"/>
                <c:pt idx="0">
                  <c:v>0.1027</c:v>
                </c:pt>
                <c:pt idx="1">
                  <c:v>9.6500000000000002E-2</c:v>
                </c:pt>
                <c:pt idx="2">
                  <c:v>9.3100000000000002E-2</c:v>
                </c:pt>
                <c:pt idx="3">
                  <c:v>9.0899999999999995E-2</c:v>
                </c:pt>
                <c:pt idx="4">
                  <c:v>8.9399999999999993E-2</c:v>
                </c:pt>
                <c:pt idx="5">
                  <c:v>8.8300000000000003E-2</c:v>
                </c:pt>
                <c:pt idx="6">
                  <c:v>8.7499999999999994E-2</c:v>
                </c:pt>
                <c:pt idx="7">
                  <c:v>8.6900000000000005E-2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B-4913-BA4C-D35DA186C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86120"/>
        <c:axId val="623677448"/>
      </c:lineChart>
      <c:catAx>
        <c:axId val="2133786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Until Reversion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77448"/>
        <c:crosses val="autoZero"/>
        <c:auto val="1"/>
        <c:lblAlgn val="ctr"/>
        <c:lblOffset val="100"/>
        <c:noMultiLvlLbl val="0"/>
      </c:catAx>
      <c:valAx>
        <c:axId val="623677448"/>
        <c:scaling>
          <c:orientation val="minMax"/>
          <c:max val="0.105"/>
          <c:min val="8.500000000000000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86120"/>
        <c:crosses val="autoZero"/>
        <c:crossBetween val="between"/>
        <c:majorUnit val="5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Construction Costs on IRR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'Sensitivity Analysis'!$D$99</c:f>
              <c:strCache>
                <c:ptCount val="1"/>
                <c:pt idx="0">
                  <c:v>IRR 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'Sensitivity Analysis'!$C$100:$C$106</c:f>
              <c:numCache>
                <c:formatCode>0%</c:formatCode>
                <c:ptCount val="7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</c:numCache>
            </c:numRef>
          </c:cat>
          <c:val>
            <c:numRef>
              <c:f>'Sensitivity Analysis'!$D$100:$D$106</c:f>
              <c:numCache>
                <c:formatCode>0.00%</c:formatCode>
                <c:ptCount val="7"/>
                <c:pt idx="0">
                  <c:v>0.1226</c:v>
                </c:pt>
                <c:pt idx="1">
                  <c:v>0.112</c:v>
                </c:pt>
                <c:pt idx="2">
                  <c:v>0.1022</c:v>
                </c:pt>
                <c:pt idx="3">
                  <c:v>9.3100000000000002E-2</c:v>
                </c:pt>
                <c:pt idx="4">
                  <c:v>8.48E-2</c:v>
                </c:pt>
                <c:pt idx="5">
                  <c:v>7.6799999999999993E-2</c:v>
                </c:pt>
                <c:pt idx="6">
                  <c:v>6.9400000000000003E-2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1E-41F6-9855-150D692EA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345799"/>
        <c:axId val="697247240"/>
      </c:lineChart>
      <c:catAx>
        <c:axId val="2125345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in Construction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47240"/>
        <c:crosses val="autoZero"/>
        <c:auto val="1"/>
        <c:lblAlgn val="ctr"/>
        <c:lblOffset val="100"/>
        <c:noMultiLvlLbl val="0"/>
      </c:catAx>
      <c:valAx>
        <c:axId val="697247240"/>
        <c:scaling>
          <c:orientation val="minMax"/>
          <c:max val="0.125"/>
          <c:min val="0.0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45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Capitalization Rate on IRR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'Sensitivity Analysis'!$E$116</c:f>
              <c:strCache>
                <c:ptCount val="1"/>
                <c:pt idx="0">
                  <c:v>IRR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'Sensitivity Analysis'!$D$117:$D$125</c:f>
              <c:numCache>
                <c:formatCode>0%</c:formatCode>
                <c:ptCount val="9"/>
                <c:pt idx="0">
                  <c:v>-0.04</c:v>
                </c:pt>
                <c:pt idx="1">
                  <c:v>-0.03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</c:numCache>
            </c:numRef>
          </c:cat>
          <c:val>
            <c:numRef>
              <c:f>'Sensitivity Analysis'!$E$117:$E$125</c:f>
              <c:numCache>
                <c:formatCode>0.00%</c:formatCode>
                <c:ptCount val="9"/>
                <c:pt idx="0">
                  <c:v>0.22170000000000001</c:v>
                </c:pt>
                <c:pt idx="1">
                  <c:v>0.16209999999999999</c:v>
                </c:pt>
                <c:pt idx="2">
                  <c:v>0.12989999999999999</c:v>
                </c:pt>
                <c:pt idx="3">
                  <c:v>0.1086</c:v>
                </c:pt>
                <c:pt idx="4">
                  <c:v>9.3100000000000002E-2</c:v>
                </c:pt>
                <c:pt idx="5">
                  <c:v>8.1100000000000005E-2</c:v>
                </c:pt>
                <c:pt idx="6">
                  <c:v>7.1499999999999994E-2</c:v>
                </c:pt>
                <c:pt idx="7">
                  <c:v>6.3600000000000004E-2</c:v>
                </c:pt>
                <c:pt idx="8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80-47E6-B21C-84B1A4D02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62823"/>
        <c:axId val="1603364871"/>
      </c:lineChart>
      <c:catAx>
        <c:axId val="1603362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in Residential &amp; Commercial Cap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64871"/>
        <c:crosses val="autoZero"/>
        <c:auto val="1"/>
        <c:lblAlgn val="ctr"/>
        <c:lblOffset val="100"/>
        <c:noMultiLvlLbl val="0"/>
      </c:catAx>
      <c:valAx>
        <c:axId val="1603364871"/>
        <c:scaling>
          <c:orientation val="minMax"/>
          <c:max val="0.22500000000000001"/>
          <c:min val="0.0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62823"/>
        <c:crosses val="autoZero"/>
        <c:crossBetween val="between"/>
        <c:majorUnit val="2.5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63</xdr:row>
      <xdr:rowOff>180975</xdr:rowOff>
    </xdr:from>
    <xdr:to>
      <xdr:col>11</xdr:col>
      <xdr:colOff>295275</xdr:colOff>
      <xdr:row>78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C5085-C314-C1CB-AC03-12B9BFF9A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47</xdr:row>
      <xdr:rowOff>180975</xdr:rowOff>
    </xdr:from>
    <xdr:to>
      <xdr:col>13</xdr:col>
      <xdr:colOff>304800</xdr:colOff>
      <xdr:row>62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24B9EA-E70F-3A9B-EBA6-D57D3EF7CF4B}"/>
            </a:ext>
            <a:ext uri="{147F2762-F138-4A5C-976F-8EAC2B608ADB}">
              <a16:predDERef xmlns:a16="http://schemas.microsoft.com/office/drawing/2014/main" pred="{9DDC5085-C314-C1CB-AC03-12B9BFF9A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695325</xdr:colOff>
      <xdr:row>26</xdr:row>
      <xdr:rowOff>0</xdr:rowOff>
    </xdr:from>
    <xdr:to>
      <xdr:col>11</xdr:col>
      <xdr:colOff>295275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E0E718-1651-75C6-DCA9-0128F3F118D0}"/>
            </a:ext>
            <a:ext uri="{147F2762-F138-4A5C-976F-8EAC2B608ADB}">
              <a16:predDERef xmlns:a16="http://schemas.microsoft.com/office/drawing/2014/main" pred="{5124B9EA-E70F-3A9B-EBA6-D57D3EF7C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</xdr:row>
      <xdr:rowOff>171450</xdr:rowOff>
    </xdr:from>
    <xdr:to>
      <xdr:col>11</xdr:col>
      <xdr:colOff>304800</xdr:colOff>
      <xdr:row>18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45FCB6-4C19-03F3-85B2-066979183951}"/>
            </a:ext>
            <a:ext uri="{147F2762-F138-4A5C-976F-8EAC2B608ADB}">
              <a16:predDERef xmlns:a16="http://schemas.microsoft.com/office/drawing/2014/main" pred="{02E0E718-1651-75C6-DCA9-0128F3F11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685800</xdr:colOff>
      <xdr:row>80</xdr:row>
      <xdr:rowOff>180975</xdr:rowOff>
    </xdr:from>
    <xdr:to>
      <xdr:col>11</xdr:col>
      <xdr:colOff>285750</xdr:colOff>
      <xdr:row>95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234EB3-AA4E-920E-D1B7-601793A62AC9}"/>
            </a:ext>
            <a:ext uri="{147F2762-F138-4A5C-976F-8EAC2B608ADB}">
              <a16:predDERef xmlns:a16="http://schemas.microsoft.com/office/drawing/2014/main" pred="{2745FCB6-4C19-03F3-85B2-066979183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97</xdr:row>
      <xdr:rowOff>0</xdr:rowOff>
    </xdr:from>
    <xdr:to>
      <xdr:col>12</xdr:col>
      <xdr:colOff>304800</xdr:colOff>
      <xdr:row>111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A3D61E-DB19-3336-C74D-28E3B867099D}"/>
            </a:ext>
            <a:ext uri="{147F2762-F138-4A5C-976F-8EAC2B608ADB}">
              <a16:predDERef xmlns:a16="http://schemas.microsoft.com/office/drawing/2014/main" pred="{4B234EB3-AA4E-920E-D1B7-601793A62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600075</xdr:colOff>
      <xdr:row>113</xdr:row>
      <xdr:rowOff>180975</xdr:rowOff>
    </xdr:from>
    <xdr:to>
      <xdr:col>13</xdr:col>
      <xdr:colOff>295275</xdr:colOff>
      <xdr:row>128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31381D-091B-4C32-8F37-171245ED9D7A}"/>
            </a:ext>
            <a:ext uri="{147F2762-F138-4A5C-976F-8EAC2B608ADB}">
              <a16:predDERef xmlns:a16="http://schemas.microsoft.com/office/drawing/2014/main" pred="{07A3D61E-DB19-3336-C74D-28E3B8670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F7A797-F9E0-4453-B634-741D27DA21E6}" name="Table1" displayName="Table1" ref="B83:C91" totalsRowShown="0" headerRowDxfId="11" headerRowBorderDxfId="9" tableBorderDxfId="10" totalsRowBorderDxfId="8">
  <autoFilter ref="B83:C91" xr:uid="{19F7A797-F9E0-4453-B634-741D27DA21E6}"/>
  <tableColumns count="2">
    <tableColumn id="1" xr3:uid="{E9ABB94E-4DBC-479D-ABFE-5154335E3EFC}" name="Years Until Reversion" dataDxfId="7"/>
    <tableColumn id="2" xr3:uid="{52C1FBD9-5ED2-4A2A-A20B-594EB1D17C4E}" name="IRR 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C0C9A6-B0FF-4203-A4E0-76F5E9DBF44C}" name="Table2" displayName="Table2" ref="B66:C72" totalsRowShown="0" headerRowDxfId="5" headerRowBorderDxfId="3" tableBorderDxfId="4" totalsRowBorderDxfId="2">
  <autoFilter ref="B66:C72" xr:uid="{46C0C9A6-B0FF-4203-A4E0-76F5E9DBF44C}"/>
  <tableColumns count="2">
    <tableColumn id="1" xr3:uid="{58AF0AA9-2779-49E2-A0CC-7E2471D920F0}" name="Year Until Operational" dataDxfId="1"/>
    <tableColumn id="2" xr3:uid="{852E4E29-14CE-40D5-B9AB-2617A128427B}" name="IRR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opnet.com/Listing/3048-Claremont-Ave-Berkeley-CA/31739611/" TargetMode="External"/><Relationship Id="rId13" Type="http://schemas.openxmlformats.org/officeDocument/2006/relationships/hyperlink" Target="https://www.loopnet.com/Listing/1515-1519-E-14th-St-San-Leandro-CA/33551755/" TargetMode="External"/><Relationship Id="rId18" Type="http://schemas.openxmlformats.org/officeDocument/2006/relationships/hyperlink" Target="https://www.hometowndemolitioncontractors.com/blog/commercial-demolition-cost-guide" TargetMode="External"/><Relationship Id="rId26" Type="http://schemas.openxmlformats.org/officeDocument/2006/relationships/hyperlink" Target="https://www.peerspace.com/spaces/oakland--ca/bar" TargetMode="External"/><Relationship Id="rId3" Type="http://schemas.openxmlformats.org/officeDocument/2006/relationships/hyperlink" Target="https://www.cityfeet.com/cont/listing/3219-adeline-st-berkeley-ca-94703/cs33690609" TargetMode="External"/><Relationship Id="rId21" Type="http://schemas.openxmlformats.org/officeDocument/2006/relationships/hyperlink" Target="https://www.cityfeet.com/cont/oakland-ca/retail-properties-for-sale?sk=94f3d98d832040d08fbc24dd0a24e9f3" TargetMode="External"/><Relationship Id="rId7" Type="http://schemas.openxmlformats.org/officeDocument/2006/relationships/hyperlink" Target="https://www.loopnet.com/Listing/5901-College-Ave-Oakland-CA/33691641/" TargetMode="External"/><Relationship Id="rId12" Type="http://schemas.openxmlformats.org/officeDocument/2006/relationships/hyperlink" Target="https://www.loopnet.com/Listing/2286-Shattuck-Ave-Berkeley-CA/33661873/" TargetMode="External"/><Relationship Id="rId17" Type="http://schemas.openxmlformats.org/officeDocument/2006/relationships/hyperlink" Target="https://sanjose.legistar.com/View.ashx?M=F&amp;ID=11354036&amp;GUID=9DF41030-6776-4149-B101-CEF385FD8BD9" TargetMode="External"/><Relationship Id="rId25" Type="http://schemas.openxmlformats.org/officeDocument/2006/relationships/hyperlink" Target="https://www.eventbrite.com/blog/event-venues-cost-ds00/" TargetMode="External"/><Relationship Id="rId2" Type="http://schemas.openxmlformats.org/officeDocument/2006/relationships/hyperlink" Target="https://www.crexi.com/lease/properties/780599/california-371-30th-street?recommId=1aa85c59c7d2a76dde3c656271672af2" TargetMode="External"/><Relationship Id="rId16" Type="http://schemas.openxmlformats.org/officeDocument/2006/relationships/hyperlink" Target="https://cw-gbl-gws-prod.azureedge.net/-/media/cw/marketbeat-pdfs/2024/q3/us-reports/retail/east-bay_americas_marketbeat_retail_q3-2024.pdf?rev=d342e772a2cc4570b5a1cca82b5067fc" TargetMode="External"/><Relationship Id="rId20" Type="http://schemas.openxmlformats.org/officeDocument/2006/relationships/hyperlink" Target="https://ballbocce.com/calculator/bocce-ball-court-building-cost-time-estimator" TargetMode="External"/><Relationship Id="rId29" Type="http://schemas.openxmlformats.org/officeDocument/2006/relationships/hyperlink" Target="https://en.wikipedia.org/wiki/Sfpark" TargetMode="External"/><Relationship Id="rId1" Type="http://schemas.openxmlformats.org/officeDocument/2006/relationships/hyperlink" Target="https://www.loopnet.com/Listing/380-392-17th-St-Oakland-CA/26900437/" TargetMode="External"/><Relationship Id="rId6" Type="http://schemas.openxmlformats.org/officeDocument/2006/relationships/hyperlink" Target="https://www.loopnet.com/Listing/3270-3276-Lakeshore-Ave-Oakland-CA/29441586/" TargetMode="External"/><Relationship Id="rId11" Type="http://schemas.openxmlformats.org/officeDocument/2006/relationships/hyperlink" Target="https://www.loopnet.com/Listing/5346-College-Ave-Oakland-CA/32925161/" TargetMode="External"/><Relationship Id="rId24" Type="http://schemas.openxmlformats.org/officeDocument/2006/relationships/hyperlink" Target="https://www.homeadvisor.com/cost/outdoor-living/build-rooftop-deck/" TargetMode="External"/><Relationship Id="rId5" Type="http://schemas.openxmlformats.org/officeDocument/2006/relationships/hyperlink" Target="https://www.loopnet.com/Listing/6202-Claremont-Ave-Oakland-CA/32584112/" TargetMode="External"/><Relationship Id="rId15" Type="http://schemas.openxmlformats.org/officeDocument/2006/relationships/hyperlink" Target="https://www.loopnet.com/Listing/344-348-13th-St-Oakland-CA/22853513/" TargetMode="External"/><Relationship Id="rId23" Type="http://schemas.openxmlformats.org/officeDocument/2006/relationships/hyperlink" Target="https://dcplm.com/blog/how-much-does-it-cost-to-build-a-parking-lot/" TargetMode="External"/><Relationship Id="rId28" Type="http://schemas.openxmlformats.org/officeDocument/2006/relationships/hyperlink" Target="https://www.spotangels.com/blog/smart-guide-oakland-street-parking/?utm_source=chatgpt.com" TargetMode="External"/><Relationship Id="rId10" Type="http://schemas.openxmlformats.org/officeDocument/2006/relationships/hyperlink" Target="https://www.loopnet.com/Listing/5550-College-Ave-Oakland-CA/32100819/" TargetMode="External"/><Relationship Id="rId19" Type="http://schemas.openxmlformats.org/officeDocument/2006/relationships/hyperlink" Target="https://www.solutionsgc.com/easy-on-demand-commercial-construction-cost-breakdown/" TargetMode="External"/><Relationship Id="rId4" Type="http://schemas.openxmlformats.org/officeDocument/2006/relationships/hyperlink" Target="https://www.cityfeet.com/cont/listing/532-lake-park-ave-oakland-ca-94610/cs31433714?sk=66f69a5089a24267be5dca3c980adbdc" TargetMode="External"/><Relationship Id="rId9" Type="http://schemas.openxmlformats.org/officeDocument/2006/relationships/hyperlink" Target="https://www.loopnet.com/Listing/6021-College-Ave-Oakland-CA/32788779/" TargetMode="External"/><Relationship Id="rId14" Type="http://schemas.openxmlformats.org/officeDocument/2006/relationships/hyperlink" Target="https://www.loopnet.com/Listing/555-19th-St-Oakland-CA/33489473/" TargetMode="External"/><Relationship Id="rId22" Type="http://schemas.openxmlformats.org/officeDocument/2006/relationships/hyperlink" Target="https://nainorcal.com/wp-content/uploads/2023/01/East-Bay-CA-Retail-Market.pdf" TargetMode="External"/><Relationship Id="rId27" Type="http://schemas.openxmlformats.org/officeDocument/2006/relationships/hyperlink" Target="https://www.greenstreet.com/insights/CPPI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illow.com/homedetails/2550-Telegraph-Ave-APT-419-Berkeley-CA-94704/2081728657_zpid/" TargetMode="External"/><Relationship Id="rId13" Type="http://schemas.openxmlformats.org/officeDocument/2006/relationships/hyperlink" Target="https://sanjose.legistar.com/View.ashx?M=F&amp;ID=11354036&amp;GUID=9DF41030-6776-4149-B101-CEF385FD8BD9" TargetMode="External"/><Relationship Id="rId3" Type="http://schemas.openxmlformats.org/officeDocument/2006/relationships/hyperlink" Target="https://www.zillow.com/apartments/oakland-ca/domain-oakland/5XjVPv/" TargetMode="External"/><Relationship Id="rId7" Type="http://schemas.openxmlformats.org/officeDocument/2006/relationships/hyperlink" Target="https://www.zillow.com/homedetails/2629-Piedmont-Ave-B-Berkeley-CA-94704/2076760613_zpid/" TargetMode="External"/><Relationship Id="rId12" Type="http://schemas.openxmlformats.org/officeDocument/2006/relationships/hyperlink" Target="https://www.zumper.com/rent-research/alameda-ca" TargetMode="External"/><Relationship Id="rId2" Type="http://schemas.openxmlformats.org/officeDocument/2006/relationships/hyperlink" Target="https://www.zillow.com/apartments/oakland-ca/the-grand/5Xj9qX/" TargetMode="External"/><Relationship Id="rId1" Type="http://schemas.openxmlformats.org/officeDocument/2006/relationships/hyperlink" Target="https://www.zillow.com/apartments/oakland-ca/telegraph-arts/BPfZ4L/" TargetMode="External"/><Relationship Id="rId6" Type="http://schemas.openxmlformats.org/officeDocument/2006/relationships/hyperlink" Target="https://www.zillow.com/apartments/oakland-ca/47hundred/9NTrfr/" TargetMode="External"/><Relationship Id="rId11" Type="http://schemas.openxmlformats.org/officeDocument/2006/relationships/hyperlink" Target="https://cw-gbl-gws-prod.azureedge.net/-/media/cw/marketbeat-pdfs/2024/q1/us-reports/multifamily/sf-bay-area_americas_marketbeat_multifamily_q1-2024.pdf?rev=4bed9ed2eccd44bab26e26b7faccc45c" TargetMode="External"/><Relationship Id="rId5" Type="http://schemas.openxmlformats.org/officeDocument/2006/relationships/hyperlink" Target="https://www.zillow.com/apartments/oakland-ca/experience-the-one-piedmont-lifestyle-oakland's-newest-majestic-contemporary-oasis-right-on-piedm.../CgJ9FK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zillow.com/apartments/oakland-ca/4801-shattuck/9NTrjN/" TargetMode="External"/><Relationship Id="rId4" Type="http://schemas.openxmlformats.org/officeDocument/2006/relationships/hyperlink" Target="https://www.zillow.com/apartments/oakland-ca/17th-and-broadway/BPLsFL/" TargetMode="External"/><Relationship Id="rId9" Type="http://schemas.openxmlformats.org/officeDocument/2006/relationships/hyperlink" Target="https://www.zillow.com/homedetails/3877-Howe-St-APT-302-Oakland-CA-94611/24748916_zpid/" TargetMode="External"/><Relationship Id="rId14" Type="http://schemas.openxmlformats.org/officeDocument/2006/relationships/hyperlink" Target="https://apartmentloanstore.com/oakland/california/cap-loan-rate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50DE-00D3-4876-8830-CC24873181F9}">
  <sheetPr>
    <tabColor theme="5" tint="0.59999389629810485"/>
  </sheetPr>
  <dimension ref="A1:Y69"/>
  <sheetViews>
    <sheetView topLeftCell="H3" workbookViewId="0">
      <selection activeCell="D13" sqref="D13"/>
    </sheetView>
  </sheetViews>
  <sheetFormatPr defaultRowHeight="14.25"/>
  <cols>
    <col min="2" max="2" width="33.7109375" customWidth="1"/>
    <col min="3" max="3" width="13.42578125" customWidth="1"/>
    <col min="4" max="4" width="10.85546875" customWidth="1"/>
    <col min="5" max="5" width="34" customWidth="1"/>
    <col min="6" max="6" width="14.28515625" customWidth="1"/>
    <col min="7" max="7" width="13.140625" customWidth="1"/>
    <col min="8" max="8" width="35" customWidth="1"/>
    <col min="9" max="9" width="16.42578125" customWidth="1"/>
    <col min="11" max="11" width="33.5703125" customWidth="1"/>
    <col min="12" max="12" width="16" customWidth="1"/>
    <col min="14" max="14" width="33.42578125" customWidth="1"/>
    <col min="15" max="15" width="15.42578125" customWidth="1"/>
    <col min="17" max="17" width="24.85546875" customWidth="1"/>
    <col min="18" max="18" width="13.5703125" customWidth="1"/>
    <col min="21" max="21" width="12.140625" customWidth="1"/>
  </cols>
  <sheetData>
    <row r="1" spans="1:25" ht="18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25" ht="18">
      <c r="A2" s="60"/>
      <c r="B2" s="61"/>
      <c r="C2" s="61"/>
      <c r="D2" s="61"/>
    </row>
    <row r="3" spans="1:25" ht="14.25" customHeight="1">
      <c r="B3" s="113" t="s">
        <v>1</v>
      </c>
      <c r="C3" s="114"/>
      <c r="E3" s="113" t="s">
        <v>2</v>
      </c>
      <c r="F3" s="114"/>
      <c r="H3" s="113" t="s">
        <v>3</v>
      </c>
      <c r="I3" s="114"/>
      <c r="J3" s="1"/>
      <c r="K3" s="110" t="s">
        <v>4</v>
      </c>
      <c r="L3" s="110"/>
      <c r="P3" s="1"/>
    </row>
    <row r="4" spans="1:25" ht="15.75">
      <c r="B4" s="13" t="s">
        <v>5</v>
      </c>
      <c r="C4" s="13">
        <v>9614</v>
      </c>
      <c r="E4" s="13" t="s">
        <v>6</v>
      </c>
      <c r="F4" s="18">
        <v>6.6400000000000001E-2</v>
      </c>
      <c r="H4" s="13" t="s">
        <v>7</v>
      </c>
      <c r="I4" s="20">
        <v>0.03</v>
      </c>
      <c r="K4" s="13" t="s">
        <v>8</v>
      </c>
      <c r="L4" s="13">
        <v>16</v>
      </c>
      <c r="Q4" s="2"/>
    </row>
    <row r="5" spans="1:25" ht="15.75">
      <c r="B5" s="13" t="s">
        <v>9</v>
      </c>
      <c r="C5" s="13">
        <v>4950</v>
      </c>
      <c r="E5" s="16" t="s">
        <v>10</v>
      </c>
      <c r="F5" s="23">
        <v>72351</v>
      </c>
      <c r="H5" s="13" t="s">
        <v>11</v>
      </c>
      <c r="I5" s="13">
        <v>3</v>
      </c>
      <c r="K5" s="13" t="s">
        <v>12</v>
      </c>
      <c r="L5" s="14">
        <v>3</v>
      </c>
      <c r="Q5" s="2"/>
    </row>
    <row r="6" spans="1:25" ht="15.75">
      <c r="B6" s="13" t="s">
        <v>13</v>
      </c>
      <c r="C6" s="13">
        <v>6088</v>
      </c>
      <c r="E6" s="13" t="s">
        <v>14</v>
      </c>
      <c r="F6" s="14">
        <f>4.5*C6</f>
        <v>27396</v>
      </c>
      <c r="H6" s="16" t="s">
        <v>15</v>
      </c>
      <c r="I6" s="46">
        <v>0.03</v>
      </c>
      <c r="K6" s="16" t="s">
        <v>16</v>
      </c>
      <c r="L6" s="16">
        <v>24</v>
      </c>
      <c r="Q6" s="2"/>
    </row>
    <row r="7" spans="1:25" ht="15.75">
      <c r="B7" s="13" t="s">
        <v>17</v>
      </c>
      <c r="C7" s="13">
        <f>15792</f>
        <v>15792</v>
      </c>
      <c r="E7" s="13" t="s">
        <v>18</v>
      </c>
      <c r="F7" s="13">
        <v>10</v>
      </c>
      <c r="H7" s="13" t="s">
        <v>19</v>
      </c>
      <c r="I7" s="14">
        <v>5800000</v>
      </c>
      <c r="K7" s="66" t="s">
        <v>20</v>
      </c>
      <c r="L7" s="46">
        <v>0.6</v>
      </c>
      <c r="Q7" s="2"/>
      <c r="Y7" s="2"/>
    </row>
    <row r="8" spans="1:25">
      <c r="K8" s="16" t="s">
        <v>21</v>
      </c>
      <c r="L8" s="23">
        <f>(L5*L6*L7)*L4</f>
        <v>691.19999999999993</v>
      </c>
      <c r="Q8" s="2"/>
      <c r="Y8" s="2"/>
    </row>
    <row r="9" spans="1:25">
      <c r="G9" s="6"/>
      <c r="H9" s="6"/>
      <c r="K9" s="13" t="s">
        <v>22</v>
      </c>
      <c r="L9" s="14">
        <f>L8*30</f>
        <v>20735.999999999996</v>
      </c>
      <c r="Y9" s="2"/>
    </row>
    <row r="10" spans="1:25">
      <c r="G10" s="6"/>
      <c r="H10" s="6"/>
      <c r="L10" s="6"/>
      <c r="Y10" s="2"/>
    </row>
    <row r="11" spans="1:25" ht="14.25" customHeight="1">
      <c r="B11" s="115" t="s">
        <v>23</v>
      </c>
      <c r="C11" s="116"/>
      <c r="E11" s="115" t="s">
        <v>24</v>
      </c>
      <c r="F11" s="116"/>
      <c r="H11" s="117" t="s">
        <v>25</v>
      </c>
      <c r="I11" s="118"/>
      <c r="J11" s="1"/>
      <c r="K11" s="119" t="s">
        <v>26</v>
      </c>
      <c r="L11" s="119"/>
      <c r="Y11" s="2"/>
    </row>
    <row r="12" spans="1:25">
      <c r="B12" s="13" t="s">
        <v>27</v>
      </c>
      <c r="C12" s="13">
        <v>1506</v>
      </c>
      <c r="E12" s="13" t="s">
        <v>28</v>
      </c>
      <c r="F12" s="13">
        <v>2381</v>
      </c>
      <c r="H12" s="13" t="s">
        <v>28</v>
      </c>
      <c r="I12" s="13">
        <v>2381</v>
      </c>
      <c r="K12" s="62" t="s">
        <v>28</v>
      </c>
      <c r="L12" s="62">
        <v>2664</v>
      </c>
      <c r="Y12" s="2"/>
    </row>
    <row r="13" spans="1:25" ht="15.75">
      <c r="B13" s="13" t="s">
        <v>29</v>
      </c>
      <c r="C13" s="14">
        <v>438</v>
      </c>
      <c r="D13" s="6"/>
      <c r="E13" s="13" t="s">
        <v>29</v>
      </c>
      <c r="F13" s="14">
        <v>438</v>
      </c>
      <c r="H13" s="13" t="s">
        <v>29</v>
      </c>
      <c r="I13" s="14">
        <v>438</v>
      </c>
      <c r="K13" s="48" t="s">
        <v>30</v>
      </c>
      <c r="L13" s="14">
        <v>48.33</v>
      </c>
      <c r="Y13" s="2"/>
    </row>
    <row r="14" spans="1:25" ht="15.75">
      <c r="B14" s="13" t="s">
        <v>31</v>
      </c>
      <c r="C14" s="14">
        <f>C13*0.1</f>
        <v>43.800000000000004</v>
      </c>
      <c r="E14" s="13" t="s">
        <v>31</v>
      </c>
      <c r="F14" s="14">
        <f>F13*0.1</f>
        <v>43.800000000000004</v>
      </c>
      <c r="H14" s="13" t="s">
        <v>31</v>
      </c>
      <c r="I14" s="14">
        <f>I13*0.1</f>
        <v>43.800000000000004</v>
      </c>
      <c r="K14" s="13" t="s">
        <v>31</v>
      </c>
      <c r="L14" s="14">
        <f>L13*0.1</f>
        <v>4.8330000000000002</v>
      </c>
    </row>
    <row r="15" spans="1:25">
      <c r="B15" s="13" t="s">
        <v>32</v>
      </c>
      <c r="C15" s="14">
        <f>SUM(C13:C14)</f>
        <v>481.8</v>
      </c>
      <c r="E15" s="13" t="s">
        <v>32</v>
      </c>
      <c r="F15" s="14">
        <f>SUM(F13:F14)</f>
        <v>481.8</v>
      </c>
      <c r="H15" s="13" t="s">
        <v>32</v>
      </c>
      <c r="I15" s="14">
        <f>SUM(I13:I14)</f>
        <v>481.8</v>
      </c>
      <c r="K15" s="13" t="s">
        <v>32</v>
      </c>
      <c r="L15" s="14">
        <f>SUM(L13:L14)</f>
        <v>53.162999999999997</v>
      </c>
    </row>
    <row r="16" spans="1:25">
      <c r="B16" s="13" t="s">
        <v>33</v>
      </c>
      <c r="C16" s="14">
        <f>D33</f>
        <v>3.2699999999999996</v>
      </c>
      <c r="E16" s="13" t="s">
        <v>33</v>
      </c>
      <c r="F16" s="14">
        <f>D42</f>
        <v>3.7519999999999998</v>
      </c>
      <c r="H16" s="13" t="s">
        <v>33</v>
      </c>
      <c r="I16" s="14">
        <f>D42</f>
        <v>3.7519999999999998</v>
      </c>
      <c r="K16" s="13" t="s">
        <v>33</v>
      </c>
      <c r="L16" s="14">
        <f>D51</f>
        <v>3.3600000000000003</v>
      </c>
    </row>
    <row r="17" spans="1:15">
      <c r="B17" s="13" t="s">
        <v>34</v>
      </c>
      <c r="C17" s="14">
        <f>C16*C12</f>
        <v>4924.619999999999</v>
      </c>
      <c r="E17" s="13" t="s">
        <v>34</v>
      </c>
      <c r="F17" s="14">
        <f>F16*F12</f>
        <v>8933.5119999999988</v>
      </c>
      <c r="H17" s="13" t="s">
        <v>34</v>
      </c>
      <c r="I17" s="14">
        <f>I16*I12</f>
        <v>8933.5119999999988</v>
      </c>
      <c r="K17" s="13" t="s">
        <v>34</v>
      </c>
      <c r="L17" s="14">
        <f>L16*L12</f>
        <v>8951.0400000000009</v>
      </c>
    </row>
    <row r="18" spans="1:15">
      <c r="B18" s="13" t="s">
        <v>35</v>
      </c>
      <c r="C18" s="46">
        <v>0.2</v>
      </c>
      <c r="E18" s="13" t="s">
        <v>35</v>
      </c>
      <c r="F18" s="46">
        <v>0.2</v>
      </c>
      <c r="H18" s="13" t="s">
        <v>35</v>
      </c>
      <c r="I18" s="46">
        <v>0.2</v>
      </c>
      <c r="K18" s="13" t="s">
        <v>35</v>
      </c>
      <c r="L18" s="20">
        <v>0.2</v>
      </c>
    </row>
    <row r="19" spans="1:15" ht="15.75">
      <c r="B19" s="67" t="s">
        <v>36</v>
      </c>
      <c r="C19" s="18">
        <v>5.8999999999999997E-2</v>
      </c>
      <c r="E19" s="67" t="s">
        <v>36</v>
      </c>
      <c r="F19" s="18">
        <v>5.8999999999999997E-2</v>
      </c>
      <c r="H19" s="67" t="s">
        <v>36</v>
      </c>
      <c r="I19" s="18">
        <v>5.8999999999999997E-2</v>
      </c>
      <c r="K19" s="13" t="s">
        <v>36</v>
      </c>
      <c r="L19" s="18">
        <v>5.8999999999999997E-2</v>
      </c>
      <c r="O19" s="52"/>
    </row>
    <row r="20" spans="1:15">
      <c r="B20" s="13" t="s">
        <v>37</v>
      </c>
      <c r="C20" s="62">
        <v>3</v>
      </c>
      <c r="E20" s="13" t="s">
        <v>37</v>
      </c>
      <c r="F20" s="62">
        <v>3</v>
      </c>
      <c r="H20" s="13" t="s">
        <v>37</v>
      </c>
      <c r="I20" s="62">
        <v>3</v>
      </c>
      <c r="K20" s="13" t="s">
        <v>37</v>
      </c>
      <c r="L20" s="13">
        <v>3</v>
      </c>
    </row>
    <row r="21" spans="1:15">
      <c r="B21" s="16" t="s">
        <v>22</v>
      </c>
      <c r="C21" s="23">
        <f>(C17*(1-C19))*(1+(C22/12))</f>
        <v>4647.9696222599987</v>
      </c>
      <c r="D21" s="6"/>
      <c r="E21" s="13" t="s">
        <v>22</v>
      </c>
      <c r="F21" s="14">
        <f>(F17*(1-F19))*(1+(F22/12))</f>
        <v>8431.6540963759999</v>
      </c>
      <c r="H21" s="13" t="s">
        <v>22</v>
      </c>
      <c r="I21" s="14">
        <f>(I17*(1-I19))*(1+(I22/12))</f>
        <v>8431.6540963759999</v>
      </c>
      <c r="K21" s="16" t="s">
        <v>22</v>
      </c>
      <c r="L21" s="23">
        <f>(L17*(1-L19))*(1+(L22/12))</f>
        <v>8448.1974259200015</v>
      </c>
    </row>
    <row r="22" spans="1:15" ht="15.75">
      <c r="B22" s="13" t="s">
        <v>38</v>
      </c>
      <c r="C22" s="18">
        <v>3.5999999999999997E-2</v>
      </c>
      <c r="E22" s="13" t="s">
        <v>38</v>
      </c>
      <c r="F22" s="18">
        <v>3.5999999999999997E-2</v>
      </c>
      <c r="H22" s="13" t="s">
        <v>38</v>
      </c>
      <c r="I22" s="18">
        <v>3.5999999999999997E-2</v>
      </c>
      <c r="K22" s="13" t="s">
        <v>38</v>
      </c>
      <c r="L22" s="18">
        <v>3.5999999999999997E-2</v>
      </c>
      <c r="O22" s="52"/>
    </row>
    <row r="23" spans="1:15" ht="14.25" customHeight="1">
      <c r="C23" s="22"/>
      <c r="F23" s="22"/>
      <c r="I23" s="22"/>
      <c r="O23" s="45"/>
    </row>
    <row r="24" spans="1:15">
      <c r="C24" s="22"/>
      <c r="D24" s="6"/>
      <c r="F24" s="22"/>
      <c r="I24" s="22"/>
      <c r="K24" s="111" t="s">
        <v>39</v>
      </c>
      <c r="L24" s="112"/>
    </row>
    <row r="25" spans="1:15" ht="18">
      <c r="A25" s="108" t="s">
        <v>40</v>
      </c>
      <c r="B25" s="108"/>
      <c r="C25" s="108"/>
      <c r="D25" s="108"/>
      <c r="E25" s="108"/>
      <c r="F25" s="108"/>
      <c r="G25" s="108"/>
      <c r="H25" s="108"/>
      <c r="I25" s="108"/>
      <c r="K25" s="17" t="s">
        <v>41</v>
      </c>
      <c r="L25" s="17">
        <v>3</v>
      </c>
    </row>
    <row r="26" spans="1:15" ht="15.75">
      <c r="B26" s="11" t="s">
        <v>42</v>
      </c>
      <c r="K26" s="17" t="s">
        <v>43</v>
      </c>
      <c r="L26" s="17">
        <v>4</v>
      </c>
    </row>
    <row r="27" spans="1:15" ht="15.75">
      <c r="B27" t="s">
        <v>44</v>
      </c>
      <c r="C27" t="s">
        <v>45</v>
      </c>
      <c r="D27" t="s">
        <v>46</v>
      </c>
      <c r="E27" t="s">
        <v>47</v>
      </c>
      <c r="K27" s="17" t="s">
        <v>48</v>
      </c>
      <c r="L27" s="50">
        <v>500</v>
      </c>
    </row>
    <row r="28" spans="1:15">
      <c r="B28" s="6">
        <f>D28*C28</f>
        <v>6300</v>
      </c>
      <c r="C28">
        <v>2250</v>
      </c>
      <c r="D28" s="6">
        <v>2.8</v>
      </c>
      <c r="E28" s="2" t="s">
        <v>49</v>
      </c>
      <c r="K28" s="17" t="s">
        <v>22</v>
      </c>
      <c r="L28" s="51">
        <f>((L27*L26)*L25)*4</f>
        <v>24000</v>
      </c>
    </row>
    <row r="29" spans="1:15">
      <c r="B29" s="6">
        <f>D29*C29</f>
        <v>5998.08</v>
      </c>
      <c r="C29">
        <v>2272</v>
      </c>
      <c r="D29" s="6">
        <v>2.64</v>
      </c>
      <c r="E29" s="2" t="s">
        <v>50</v>
      </c>
      <c r="K29" s="17" t="s">
        <v>51</v>
      </c>
      <c r="L29" s="51">
        <f>L28+L17</f>
        <v>32951.040000000001</v>
      </c>
    </row>
    <row r="30" spans="1:15">
      <c r="B30" s="6">
        <f>D30*C30</f>
        <v>2775</v>
      </c>
      <c r="C30">
        <v>925</v>
      </c>
      <c r="D30" s="6">
        <v>3</v>
      </c>
      <c r="E30" s="2" t="s">
        <v>52</v>
      </c>
    </row>
    <row r="31" spans="1:15">
      <c r="B31" s="6">
        <f>D31*C31</f>
        <v>2184</v>
      </c>
      <c r="C31">
        <v>650</v>
      </c>
      <c r="D31" s="6">
        <v>3.36</v>
      </c>
      <c r="E31" s="2" t="s">
        <v>53</v>
      </c>
    </row>
    <row r="32" spans="1:15">
      <c r="B32" s="9">
        <f>D32*C32</f>
        <v>8499.4</v>
      </c>
      <c r="C32" s="3">
        <v>1868</v>
      </c>
      <c r="D32" s="9">
        <v>4.55</v>
      </c>
      <c r="E32" s="2" t="s">
        <v>54</v>
      </c>
    </row>
    <row r="33" spans="1:5">
      <c r="A33" t="s">
        <v>55</v>
      </c>
      <c r="B33" s="6">
        <f>AVERAGE(B28:B32)</f>
        <v>5151.2960000000003</v>
      </c>
      <c r="C33" s="6">
        <f>AVERAGE(C28:C32)</f>
        <v>1593</v>
      </c>
      <c r="D33" s="6">
        <f>AVERAGE(D28:D32)</f>
        <v>3.2699999999999996</v>
      </c>
    </row>
    <row r="35" spans="1:5">
      <c r="B35" s="11" t="s">
        <v>56</v>
      </c>
    </row>
    <row r="36" spans="1:5">
      <c r="B36" t="s">
        <v>44</v>
      </c>
      <c r="C36" t="s">
        <v>45</v>
      </c>
      <c r="D36" t="s">
        <v>46</v>
      </c>
    </row>
    <row r="37" spans="1:5">
      <c r="B37" s="6">
        <f>D37*C37</f>
        <v>6500</v>
      </c>
      <c r="C37">
        <v>2000</v>
      </c>
      <c r="D37" s="6">
        <v>3.25</v>
      </c>
      <c r="E37" s="2" t="s">
        <v>57</v>
      </c>
    </row>
    <row r="38" spans="1:5">
      <c r="B38" s="6">
        <f>D38*C38</f>
        <v>7772</v>
      </c>
      <c r="C38">
        <v>2320</v>
      </c>
      <c r="D38" s="6">
        <v>3.35</v>
      </c>
      <c r="E38" s="2" t="s">
        <v>58</v>
      </c>
    </row>
    <row r="39" spans="1:5">
      <c r="B39" s="6">
        <f>D39*C39</f>
        <v>3852.5</v>
      </c>
      <c r="C39">
        <v>1150</v>
      </c>
      <c r="D39" s="6">
        <v>3.35</v>
      </c>
      <c r="E39" s="2" t="s">
        <v>59</v>
      </c>
    </row>
    <row r="40" spans="1:5">
      <c r="B40" s="6">
        <f>D40*C40</f>
        <v>3801</v>
      </c>
      <c r="C40">
        <v>724</v>
      </c>
      <c r="D40" s="6">
        <v>5.25</v>
      </c>
      <c r="E40" s="2" t="s">
        <v>60</v>
      </c>
    </row>
    <row r="41" spans="1:5">
      <c r="B41" s="9">
        <f>D41*C41</f>
        <v>2848</v>
      </c>
      <c r="C41" s="3">
        <v>800</v>
      </c>
      <c r="D41" s="9">
        <v>3.56</v>
      </c>
      <c r="E41" s="2" t="s">
        <v>61</v>
      </c>
    </row>
    <row r="42" spans="1:5">
      <c r="A42" t="s">
        <v>55</v>
      </c>
      <c r="B42" s="6">
        <f>AVERAGE(B37:B41)</f>
        <v>4954.7</v>
      </c>
      <c r="C42" s="6">
        <f>AVERAGE(C37:C41)</f>
        <v>1398.8</v>
      </c>
      <c r="D42" s="6">
        <f>AVERAGE(D37:D41)</f>
        <v>3.7519999999999998</v>
      </c>
    </row>
    <row r="44" spans="1:5">
      <c r="B44" s="11" t="s">
        <v>62</v>
      </c>
    </row>
    <row r="45" spans="1:5">
      <c r="B45" t="s">
        <v>44</v>
      </c>
      <c r="C45" t="s">
        <v>45</v>
      </c>
      <c r="D45" t="s">
        <v>46</v>
      </c>
    </row>
    <row r="46" spans="1:5">
      <c r="B46" s="6">
        <f>D46*C46</f>
        <v>4824</v>
      </c>
      <c r="C46">
        <v>804</v>
      </c>
      <c r="D46" s="6">
        <v>6</v>
      </c>
      <c r="E46" s="2" t="s">
        <v>63</v>
      </c>
    </row>
    <row r="47" spans="1:5">
      <c r="B47" s="6">
        <f>D47*C47</f>
        <v>22100</v>
      </c>
      <c r="C47">
        <v>6800</v>
      </c>
      <c r="D47" s="6">
        <v>3.25</v>
      </c>
      <c r="E47" s="2" t="s">
        <v>64</v>
      </c>
    </row>
    <row r="48" spans="1:5">
      <c r="B48" s="6">
        <f>D48*C48</f>
        <v>6502.5</v>
      </c>
      <c r="C48">
        <v>2550</v>
      </c>
      <c r="D48" s="6">
        <v>2.5499999999999998</v>
      </c>
      <c r="E48" s="2" t="s">
        <v>65</v>
      </c>
    </row>
    <row r="49" spans="1:9">
      <c r="B49" s="6">
        <f>D49*C49</f>
        <v>3692.5</v>
      </c>
      <c r="C49">
        <v>1477</v>
      </c>
      <c r="D49" s="6">
        <v>2.5</v>
      </c>
      <c r="E49" s="2" t="s">
        <v>66</v>
      </c>
    </row>
    <row r="50" spans="1:9">
      <c r="B50" s="9">
        <f>D50*C50</f>
        <v>3177.5</v>
      </c>
      <c r="C50" s="3">
        <v>1271</v>
      </c>
      <c r="D50" s="9">
        <v>2.5</v>
      </c>
      <c r="E50" s="2" t="s">
        <v>67</v>
      </c>
    </row>
    <row r="51" spans="1:9">
      <c r="A51" t="s">
        <v>55</v>
      </c>
      <c r="B51" s="6">
        <f>AVERAGE(B46:B50)</f>
        <v>8059.3</v>
      </c>
      <c r="C51" s="6">
        <f>AVERAGE(C46:C50)</f>
        <v>2580.4</v>
      </c>
      <c r="D51" s="6">
        <f>AVERAGE(D46:D50)</f>
        <v>3.3600000000000003</v>
      </c>
    </row>
    <row r="54" spans="1:9" ht="18">
      <c r="A54" s="108" t="s">
        <v>68</v>
      </c>
      <c r="B54" s="108"/>
      <c r="C54" s="108"/>
      <c r="D54" s="108"/>
      <c r="E54" s="108"/>
      <c r="F54" s="108"/>
      <c r="G54" s="108"/>
      <c r="H54" s="108"/>
      <c r="I54" s="108"/>
    </row>
    <row r="55" spans="1:9">
      <c r="A55" s="1"/>
    </row>
    <row r="56" spans="1:9">
      <c r="A56">
        <v>1</v>
      </c>
      <c r="B56" s="2" t="s">
        <v>69</v>
      </c>
    </row>
    <row r="57" spans="1:9">
      <c r="A57">
        <v>2</v>
      </c>
      <c r="B57" s="2" t="s">
        <v>70</v>
      </c>
    </row>
    <row r="58" spans="1:9">
      <c r="A58">
        <v>3</v>
      </c>
      <c r="B58" s="2" t="s">
        <v>71</v>
      </c>
    </row>
    <row r="59" spans="1:9">
      <c r="A59">
        <v>4</v>
      </c>
      <c r="B59" s="2" t="s">
        <v>72</v>
      </c>
    </row>
    <row r="60" spans="1:9">
      <c r="A60">
        <v>5</v>
      </c>
      <c r="B60" s="2" t="s">
        <v>73</v>
      </c>
    </row>
    <row r="61" spans="1:9">
      <c r="A61">
        <v>6</v>
      </c>
      <c r="B61" s="2" t="s">
        <v>74</v>
      </c>
    </row>
    <row r="62" spans="1:9">
      <c r="A62">
        <v>7</v>
      </c>
      <c r="B62" s="2" t="s">
        <v>75</v>
      </c>
    </row>
    <row r="63" spans="1:9">
      <c r="A63">
        <v>8</v>
      </c>
      <c r="B63" s="2" t="s">
        <v>76</v>
      </c>
    </row>
    <row r="64" spans="1:9">
      <c r="A64">
        <v>9</v>
      </c>
      <c r="B64" s="2" t="s">
        <v>77</v>
      </c>
    </row>
    <row r="65" spans="1:2">
      <c r="A65">
        <v>10</v>
      </c>
      <c r="B65" s="2" t="s">
        <v>78</v>
      </c>
    </row>
    <row r="66" spans="1:2">
      <c r="A66">
        <v>11</v>
      </c>
      <c r="B66" s="2" t="s">
        <v>79</v>
      </c>
    </row>
    <row r="67" spans="1:2">
      <c r="A67">
        <v>12</v>
      </c>
      <c r="B67" s="2" t="s">
        <v>80</v>
      </c>
    </row>
    <row r="68" spans="1:2">
      <c r="A68">
        <v>13</v>
      </c>
      <c r="B68" s="2" t="s">
        <v>81</v>
      </c>
    </row>
    <row r="69" spans="1:2">
      <c r="A69">
        <v>14</v>
      </c>
      <c r="B69" s="2" t="s">
        <v>82</v>
      </c>
    </row>
  </sheetData>
  <mergeCells count="12">
    <mergeCell ref="A25:I25"/>
    <mergeCell ref="A54:I54"/>
    <mergeCell ref="A1:L1"/>
    <mergeCell ref="K3:L3"/>
    <mergeCell ref="K24:L24"/>
    <mergeCell ref="B3:C3"/>
    <mergeCell ref="H3:I3"/>
    <mergeCell ref="E3:F3"/>
    <mergeCell ref="B11:C11"/>
    <mergeCell ref="E11:F11"/>
    <mergeCell ref="H11:I11"/>
    <mergeCell ref="K11:L11"/>
  </mergeCells>
  <hyperlinks>
    <hyperlink ref="E29" r:id="rId1" xr:uid="{F7782EF4-4BFF-4665-9787-CC68A9745DCE}"/>
    <hyperlink ref="E30" r:id="rId2" xr:uid="{F2F5C297-5992-45EF-B2F1-61D709239B20}"/>
    <hyperlink ref="E31" r:id="rId3" xr:uid="{03CB35FC-B966-44D8-8345-98A07FF566FA}"/>
    <hyperlink ref="E32" r:id="rId4" xr:uid="{D652B719-7C89-4222-A666-70FBDEB633F2}"/>
    <hyperlink ref="E46" r:id="rId5" xr:uid="{D1F2FA5F-F990-4BB5-955C-B45DB5581C5C}"/>
    <hyperlink ref="E28" r:id="rId6" xr:uid="{9AA72284-02F1-49F1-B4C9-4F903FF2A83F}"/>
    <hyperlink ref="E37" r:id="rId7" xr:uid="{EE4B7AF6-81E4-4C8E-9697-99327A77A680}"/>
    <hyperlink ref="E38" r:id="rId8" xr:uid="{11F4E386-1C0E-40A1-A2D3-F079C092B781}"/>
    <hyperlink ref="E39" r:id="rId9" xr:uid="{7C4C60F0-DBE5-443F-A00F-C724C84A7202}"/>
    <hyperlink ref="E40" r:id="rId10" xr:uid="{A0F8014C-F899-49F9-9049-5B1E4EA2C370}"/>
    <hyperlink ref="E41" r:id="rId11" xr:uid="{E003D5D6-C2E8-43B7-BF87-0096FCFDAF09}"/>
    <hyperlink ref="E47" r:id="rId12" xr:uid="{8B32092A-11B6-4072-BC5C-4AB5962E5DA5}"/>
    <hyperlink ref="E48" r:id="rId13" xr:uid="{B26E3432-0253-4B61-A27E-7EA075EDC6EE}"/>
    <hyperlink ref="E49" r:id="rId14" xr:uid="{403835B9-28E9-473E-B8C6-5B214868CFD3}"/>
    <hyperlink ref="E50" r:id="rId15" xr:uid="{1CF6D90E-1A25-4137-8142-33F1BD770893}"/>
    <hyperlink ref="B56" r:id="rId16" xr:uid="{D20B2CFD-1D2C-4891-B7AB-1DC62DE4B2F1}"/>
    <hyperlink ref="B58" r:id="rId17" xr:uid="{549B644A-7F1C-4FDE-857B-E963367C4338}"/>
    <hyperlink ref="B60" r:id="rId18" xr:uid="{5E802F74-25C9-4BE6-A361-9A71D82FF078}"/>
    <hyperlink ref="B59" r:id="rId19" xr:uid="{1B02636F-3495-4D66-ADDB-EDE5E9E6FA4D}"/>
    <hyperlink ref="B61" r:id="rId20" xr:uid="{526A028E-2564-4076-9EFA-A16605D19110}"/>
    <hyperlink ref="B63" r:id="rId21" xr:uid="{3FEF8DCC-6689-45AF-9886-5190E1C4DC6D}"/>
    <hyperlink ref="B57" r:id="rId22" xr:uid="{954D4FEA-5DF0-4CF0-AFBE-D7613783E7FA}"/>
    <hyperlink ref="B62" r:id="rId23" location=":~:text=Parking%20Lot%20Construction%20Cost%20%2D%20Estimate,%2D$8%20per%20square%20foot" xr:uid="{C7D59134-574B-4B07-91CF-9958C6852A78}"/>
    <hyperlink ref="B64" r:id="rId24" xr:uid="{BE7792D8-A4B8-4285-AD00-1523B1CE2209}"/>
    <hyperlink ref="B67" r:id="rId25" xr:uid="{FCCB188B-BC48-4A38-BCB9-659DC288D595}"/>
    <hyperlink ref="B66" r:id="rId26" xr:uid="{9FFB3798-FF0C-40D5-8090-6F661DF0AB92}"/>
    <hyperlink ref="B65" r:id="rId27" xr:uid="{E803C6D1-1CCD-4F15-8D51-E9C390204C5A}"/>
    <hyperlink ref="B68" r:id="rId28" xr:uid="{DADEB2CE-FC0C-4E1B-8404-4BA3D61B1697}"/>
    <hyperlink ref="B69" r:id="rId29" xr:uid="{0932593E-D642-408B-9009-CF30F7913D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1F7F-DF0B-4478-8CC2-B875D0A62A4C}">
  <sheetPr>
    <tabColor theme="5" tint="-0.249977111117893"/>
  </sheetPr>
  <dimension ref="A1:DA55"/>
  <sheetViews>
    <sheetView topLeftCell="A39" workbookViewId="0">
      <selection activeCell="E57" sqref="E57"/>
    </sheetView>
  </sheetViews>
  <sheetFormatPr defaultColWidth="9.140625" defaultRowHeight="20.25" customHeight="1"/>
  <cols>
    <col min="1" max="1" width="5" customWidth="1"/>
    <col min="2" max="2" width="4.85546875" customWidth="1"/>
    <col min="3" max="3" width="32.28515625" customWidth="1"/>
    <col min="4" max="4" width="21.140625" bestFit="1" customWidth="1"/>
    <col min="5" max="7" width="14.42578125" bestFit="1" customWidth="1"/>
    <col min="8" max="8" width="14.140625" customWidth="1"/>
    <col min="9" max="9" width="14" customWidth="1"/>
    <col min="10" max="10" width="15.28515625" customWidth="1"/>
    <col min="11" max="14" width="12" bestFit="1" customWidth="1"/>
    <col min="15" max="15" width="14.85546875" bestFit="1" customWidth="1"/>
    <col min="16" max="16" width="12" bestFit="1" customWidth="1"/>
    <col min="17" max="100" width="6" bestFit="1" customWidth="1"/>
    <col min="101" max="105" width="1.140625" bestFit="1" customWidth="1"/>
  </cols>
  <sheetData>
    <row r="1" spans="1:105" ht="20.25" customHeight="1">
      <c r="A1" s="57"/>
      <c r="D1" s="109" t="s">
        <v>83</v>
      </c>
      <c r="E1" s="109"/>
      <c r="F1" s="109"/>
      <c r="G1" s="109"/>
      <c r="H1" s="109"/>
      <c r="I1" s="109"/>
    </row>
    <row r="2" spans="1:105" ht="20.25" customHeight="1">
      <c r="A2" s="57"/>
    </row>
    <row r="3" spans="1:105" ht="20.25" customHeight="1">
      <c r="D3" s="63" t="s">
        <v>84</v>
      </c>
      <c r="E3" s="8">
        <v>0</v>
      </c>
      <c r="F3" s="8">
        <f>IF(E3&lt;='Commerical Assumptions'!$F$7, E3+1,"")</f>
        <v>1</v>
      </c>
      <c r="G3" s="8">
        <f>IF(F3&lt;='Commerical Assumptions'!$F$7, F3+1,"")</f>
        <v>2</v>
      </c>
      <c r="H3" s="8">
        <f>IF(G3&lt;='Commerical Assumptions'!$F$7, G3+1,"")</f>
        <v>3</v>
      </c>
      <c r="I3" s="8">
        <f>IF(H3&lt;='Commerical Assumptions'!$F$7, H3+1,"")</f>
        <v>4</v>
      </c>
      <c r="J3" s="8">
        <f>IF(I3&lt;='Commerical Assumptions'!$F$7, I3+1,"")</f>
        <v>5</v>
      </c>
      <c r="K3" s="8">
        <f>IF(J3&lt;='Commerical Assumptions'!$F$7, J3+1,"")</f>
        <v>6</v>
      </c>
      <c r="L3" s="8">
        <f>IF(K3&lt;='Commerical Assumptions'!$F$7, K3+1,"")</f>
        <v>7</v>
      </c>
      <c r="M3" s="8">
        <f>IF(L3&lt;='Commerical Assumptions'!$F$7, L3+1,"")</f>
        <v>8</v>
      </c>
      <c r="N3" s="8">
        <f>IF(M3&lt;='Commerical Assumptions'!$F$7, M3+1,"")</f>
        <v>9</v>
      </c>
      <c r="O3" s="8">
        <f>IF(N3&lt;='Commerical Assumptions'!$F$7, N3+1,"")</f>
        <v>10</v>
      </c>
      <c r="P3" s="8">
        <f>IF(O3&lt;='Commerical Assumptions'!$F$7, O3+1,"")</f>
        <v>11</v>
      </c>
      <c r="Q3" s="8" t="str">
        <f>IF(P3&lt;='Commerical Assumptions'!$F$7, P3+1,"")</f>
        <v/>
      </c>
      <c r="R3" s="8" t="str">
        <f>IF(Q3&lt;='Commerical Assumptions'!$F$7, Q3+1,"")</f>
        <v/>
      </c>
      <c r="S3" s="8" t="str">
        <f>IF(R3&lt;='Commerical Assumptions'!$F$7, R3+1,"")</f>
        <v/>
      </c>
      <c r="T3" s="8" t="str">
        <f>IF(S3&lt;='Commerical Assumptions'!$F$7, S3+1,"")</f>
        <v/>
      </c>
      <c r="U3" s="8" t="str">
        <f>IF(T3&lt;='Commerical Assumptions'!$F$7, T3+1,"")</f>
        <v/>
      </c>
      <c r="V3" s="8" t="str">
        <f>IF(U3&lt;='Commerical Assumptions'!$F$7, U3+1,"")</f>
        <v/>
      </c>
      <c r="W3" s="8" t="str">
        <f>IF(V3&lt;='Commerical Assumptions'!$F$7, V3+1,"")</f>
        <v/>
      </c>
      <c r="X3" s="8" t="str">
        <f>IF(W3&lt;='Commerical Assumptions'!$F$7, W3+1,"")</f>
        <v/>
      </c>
      <c r="Y3" s="8" t="str">
        <f>IF(X3&lt;='Commerical Assumptions'!$F$7, X3+1,"")</f>
        <v/>
      </c>
      <c r="Z3" s="8" t="str">
        <f>IF(Y3&lt;='Commerical Assumptions'!$F$7, Y3+1,"")</f>
        <v/>
      </c>
      <c r="AA3" s="8" t="str">
        <f>IF(Z3&lt;='Commerical Assumptions'!$F$7, Z3+1,"")</f>
        <v/>
      </c>
      <c r="AB3" s="8" t="str">
        <f>IF(AA3&lt;='Commerical Assumptions'!$F$7, AA3+1,"")</f>
        <v/>
      </c>
      <c r="AC3" s="8" t="str">
        <f>IF(AB3&lt;='Commerical Assumptions'!$F$7, AB3+1,"")</f>
        <v/>
      </c>
      <c r="AD3" s="8" t="str">
        <f>IF(AC3&lt;='Commerical Assumptions'!$F$7, AC3+1,"")</f>
        <v/>
      </c>
      <c r="AE3" s="8" t="str">
        <f>IF(AD3&lt;='Commerical Assumptions'!$F$7, AD3+1,"")</f>
        <v/>
      </c>
      <c r="AF3" s="8" t="str">
        <f>IF(AE3&lt;='Commerical Assumptions'!$F$7, AE3+1,"")</f>
        <v/>
      </c>
      <c r="AG3" s="8" t="str">
        <f>IF(AF3&lt;='Commerical Assumptions'!$F$7, AF3+1,"")</f>
        <v/>
      </c>
      <c r="AH3" s="8" t="str">
        <f>IF(AG3&lt;='Commerical Assumptions'!$F$7, AG3+1,"")</f>
        <v/>
      </c>
      <c r="AI3" s="8" t="str">
        <f>IF(AH3&lt;='Commerical Assumptions'!$F$7, AH3+1,"")</f>
        <v/>
      </c>
      <c r="AJ3" s="8" t="str">
        <f>IF(AI3&lt;='Commerical Assumptions'!$F$7, AI3+1,"")</f>
        <v/>
      </c>
      <c r="AK3" s="8" t="str">
        <f>IF(AJ3&lt;='Commerical Assumptions'!$F$7, AJ3+1,"")</f>
        <v/>
      </c>
      <c r="AL3" s="8" t="str">
        <f>IF(AK3&lt;='Commerical Assumptions'!$F$7, AK3+1,"")</f>
        <v/>
      </c>
      <c r="AM3" s="8" t="str">
        <f>IF(AL3&lt;='Commerical Assumptions'!$F$7, AL3+1,"")</f>
        <v/>
      </c>
      <c r="AN3" s="8" t="str">
        <f>IF(AM3&lt;='Commerical Assumptions'!$F$7, AM3+1,"")</f>
        <v/>
      </c>
      <c r="AO3" s="8" t="str">
        <f>IF(AN3&lt;='Commerical Assumptions'!$F$7, AN3+1,"")</f>
        <v/>
      </c>
      <c r="AP3" s="8" t="str">
        <f>IF(AO3&lt;='Commerical Assumptions'!$F$7, AO3+1,"")</f>
        <v/>
      </c>
      <c r="AQ3" s="8" t="str">
        <f>IF(AP3&lt;='Commerical Assumptions'!$F$7, AP3+1,"")</f>
        <v/>
      </c>
      <c r="AR3" s="8" t="str">
        <f>IF(AQ3&lt;='Commerical Assumptions'!$F$7, AQ3+1,"")</f>
        <v/>
      </c>
      <c r="AS3" s="8" t="str">
        <f>IF(AR3&lt;='Commerical Assumptions'!$F$7, AR3+1,"")</f>
        <v/>
      </c>
      <c r="AT3" s="8" t="str">
        <f>IF(AS3&lt;='Commerical Assumptions'!$F$7, AS3+1,"")</f>
        <v/>
      </c>
      <c r="AU3" s="8" t="str">
        <f>IF(AT3&lt;='Commerical Assumptions'!$F$7, AT3+1,"")</f>
        <v/>
      </c>
      <c r="AV3" s="8" t="str">
        <f>IF(AU3&lt;='Commerical Assumptions'!$F$7, AU3+1,"")</f>
        <v/>
      </c>
      <c r="AW3" s="8" t="str">
        <f>IF(AV3&lt;='Commerical Assumptions'!$F$7, AV3+1,"")</f>
        <v/>
      </c>
      <c r="AX3" s="8" t="str">
        <f>IF(AW3&lt;='Commerical Assumptions'!$F$7, AW3+1,"")</f>
        <v/>
      </c>
      <c r="AY3" s="8" t="str">
        <f>IF(AX3&lt;='Commerical Assumptions'!$F$7, AX3+1,"")</f>
        <v/>
      </c>
      <c r="AZ3" s="8" t="str">
        <f>IF(AY3&lt;='Commerical Assumptions'!$F$7, AY3+1,"")</f>
        <v/>
      </c>
      <c r="BA3" s="8" t="str">
        <f>IF(AZ3&lt;='Commerical Assumptions'!$F$7, AZ3+1,"")</f>
        <v/>
      </c>
      <c r="BB3" s="8" t="str">
        <f>IF(BA3&lt;='Commerical Assumptions'!$F$7, BA3+1,"")</f>
        <v/>
      </c>
      <c r="BC3" s="8" t="str">
        <f>IF(BB3&lt;='Commerical Assumptions'!$F$7, BB3+1,"")</f>
        <v/>
      </c>
      <c r="BD3" s="8" t="str">
        <f>IF(BC3&lt;='Commerical Assumptions'!$F$7, BC3+1,"")</f>
        <v/>
      </c>
      <c r="BE3" s="8" t="str">
        <f>IF(BD3&lt;='Commerical Assumptions'!$F$7, BD3+1,"")</f>
        <v/>
      </c>
      <c r="BF3" s="8" t="str">
        <f>IF(BE3&lt;='Commerical Assumptions'!$F$7, BE3+1,"")</f>
        <v/>
      </c>
      <c r="BG3" s="8" t="str">
        <f>IF(BF3&lt;='Commerical Assumptions'!$F$7, BF3+1,"")</f>
        <v/>
      </c>
      <c r="BH3" s="8" t="str">
        <f>IF(BG3&lt;='Commerical Assumptions'!$F$7, BG3+1,"")</f>
        <v/>
      </c>
      <c r="BI3" s="8" t="str">
        <f>IF(BH3&lt;='Commerical Assumptions'!$F$7, BH3+1,"")</f>
        <v/>
      </c>
      <c r="BJ3" s="8" t="str">
        <f>IF(BI3&lt;='Commerical Assumptions'!$F$7, BI3+1,"")</f>
        <v/>
      </c>
      <c r="BK3" s="8" t="str">
        <f>IF(BJ3&lt;='Commerical Assumptions'!$F$7, BJ3+1,"")</f>
        <v/>
      </c>
      <c r="BL3" s="8" t="str">
        <f>IF(BK3&lt;='Commerical Assumptions'!$F$7, BK3+1,"")</f>
        <v/>
      </c>
      <c r="BM3" s="8" t="str">
        <f>IF(BL3&lt;='Commerical Assumptions'!$F$7, BL3+1,"")</f>
        <v/>
      </c>
      <c r="BN3" s="8" t="str">
        <f>IF(BM3&lt;='Commerical Assumptions'!$F$7, BM3+1,"")</f>
        <v/>
      </c>
      <c r="BO3" s="8" t="str">
        <f>IF(BN3&lt;='Commerical Assumptions'!$F$7, BN3+1,"")</f>
        <v/>
      </c>
      <c r="BP3" s="8" t="str">
        <f>IF(BO3&lt;='Commerical Assumptions'!$F$7, BO3+1,"")</f>
        <v/>
      </c>
      <c r="BQ3" s="8" t="str">
        <f>IF(BP3&lt;='Commerical Assumptions'!$F$7, BP3+1,"")</f>
        <v/>
      </c>
      <c r="BR3" s="8" t="str">
        <f>IF(BQ3&lt;='Commerical Assumptions'!$F$7, BQ3+1,"")</f>
        <v/>
      </c>
      <c r="BS3" s="8" t="str">
        <f>IF(BR3&lt;='Commerical Assumptions'!$F$7, BR3+1,"")</f>
        <v/>
      </c>
      <c r="BT3" s="8" t="str">
        <f>IF(BS3&lt;='Commerical Assumptions'!$F$7, BS3+1,"")</f>
        <v/>
      </c>
      <c r="BU3" s="8" t="str">
        <f>IF(BT3&lt;='Commerical Assumptions'!$F$7, BT3+1,"")</f>
        <v/>
      </c>
      <c r="BV3" s="8" t="str">
        <f>IF(BU3&lt;='Commerical Assumptions'!$F$7, BU3+1,"")</f>
        <v/>
      </c>
      <c r="BW3" s="8" t="str">
        <f>IF(BV3&lt;='Commerical Assumptions'!$F$7, BV3+1,"")</f>
        <v/>
      </c>
      <c r="BX3" s="8" t="str">
        <f>IF(BW3&lt;='Commerical Assumptions'!$F$7, BW3+1,"")</f>
        <v/>
      </c>
      <c r="BY3" s="8" t="str">
        <f>IF(BX3&lt;='Commerical Assumptions'!$F$7, BX3+1,"")</f>
        <v/>
      </c>
      <c r="BZ3" s="8" t="str">
        <f>IF(BY3&lt;='Commerical Assumptions'!$F$7, BY3+1,"")</f>
        <v/>
      </c>
      <c r="CA3" s="8" t="str">
        <f>IF(BZ3&lt;='Commerical Assumptions'!$F$7, BZ3+1,"")</f>
        <v/>
      </c>
      <c r="CB3" s="8" t="str">
        <f>IF(CA3&lt;='Commerical Assumptions'!$F$7, CA3+1,"")</f>
        <v/>
      </c>
      <c r="CC3" s="8" t="str">
        <f>IF(CB3&lt;='Commerical Assumptions'!$F$7, CB3+1,"")</f>
        <v/>
      </c>
      <c r="CD3" s="8" t="str">
        <f>IF(CC3&lt;='Commerical Assumptions'!$F$7, CC3+1,"")</f>
        <v/>
      </c>
      <c r="CE3" s="8" t="str">
        <f>IF(CD3&lt;='Commerical Assumptions'!$F$7, CD3+1,"")</f>
        <v/>
      </c>
      <c r="CF3" s="8" t="str">
        <f>IF(CE3&lt;='Commerical Assumptions'!$F$7, CE3+1,"")</f>
        <v/>
      </c>
      <c r="CG3" s="8" t="str">
        <f>IF(CF3&lt;='Commerical Assumptions'!$F$7, CF3+1,"")</f>
        <v/>
      </c>
      <c r="CH3" s="8" t="str">
        <f>IF(CG3&lt;='Commerical Assumptions'!$F$7, CG3+1,"")</f>
        <v/>
      </c>
      <c r="CI3" s="8" t="str">
        <f>IF(CH3&lt;='Commerical Assumptions'!$F$7, CH3+1,"")</f>
        <v/>
      </c>
      <c r="CJ3" s="8" t="str">
        <f>IF(CI3&lt;='Commerical Assumptions'!$F$7, CI3+1,"")</f>
        <v/>
      </c>
      <c r="CK3" s="8" t="str">
        <f>IF(CJ3&lt;='Commerical Assumptions'!$F$7, CJ3+1,"")</f>
        <v/>
      </c>
      <c r="CL3" s="8" t="str">
        <f>IF(CK3&lt;='Commerical Assumptions'!$F$7, CK3+1,"")</f>
        <v/>
      </c>
      <c r="CM3" s="8" t="str">
        <f>IF(CL3&lt;='Commerical Assumptions'!$F$7, CL3+1,"")</f>
        <v/>
      </c>
      <c r="CN3" s="8" t="str">
        <f>IF(CM3&lt;='Commerical Assumptions'!$F$7, CM3+1,"")</f>
        <v/>
      </c>
      <c r="CO3" s="8" t="str">
        <f>IF(CN3&lt;='Commerical Assumptions'!$F$7, CN3+1,"")</f>
        <v/>
      </c>
      <c r="CP3" s="8" t="str">
        <f>IF(CO3&lt;='Commerical Assumptions'!$F$7, CO3+1,"")</f>
        <v/>
      </c>
      <c r="CQ3" s="8" t="str">
        <f>IF(CP3&lt;='Commerical Assumptions'!$F$7, CP3+1,"")</f>
        <v/>
      </c>
      <c r="CR3" s="8" t="str">
        <f>IF(CQ3&lt;='Commerical Assumptions'!$F$7, CQ3+1,"")</f>
        <v/>
      </c>
      <c r="CS3" s="8" t="str">
        <f>IF(CR3&lt;='Commerical Assumptions'!$F$7, CR3+1,"")</f>
        <v/>
      </c>
      <c r="CT3" s="8" t="str">
        <f>IF(CS3&lt;='Commerical Assumptions'!$F$7, CS3+1,"")</f>
        <v/>
      </c>
      <c r="CU3" s="8" t="str">
        <f>IF(CT3&lt;='Commerical Assumptions'!$F$7, CT3+1,"")</f>
        <v/>
      </c>
      <c r="CV3" s="8" t="str">
        <f>IF(CU3&lt;='Commerical Assumptions'!$F$7, CU3+1,"")</f>
        <v/>
      </c>
      <c r="CW3" s="8" t="str">
        <f>IF(CV3&lt;'Commerical Assumptions'!$F$7, CV3+1,"")</f>
        <v/>
      </c>
      <c r="CX3" s="8" t="str">
        <f>IF(CW3&lt;'Commerical Assumptions'!$F$7, CW3+1,"")</f>
        <v/>
      </c>
      <c r="CY3" s="8" t="str">
        <f>IF(CX3&lt;'Commerical Assumptions'!$F$7, CX3+1,"")</f>
        <v/>
      </c>
      <c r="CZ3" s="8" t="str">
        <f>IF(CY3&lt;'Commerical Assumptions'!$F$7, CY3+1,"")</f>
        <v/>
      </c>
      <c r="DA3" s="8" t="str">
        <f>IF(CZ3&lt;'Commerical Assumptions'!$F$7, CZ3+1,"")</f>
        <v/>
      </c>
    </row>
    <row r="4" spans="1:105" s="21" customFormat="1" ht="20.25" customHeight="1">
      <c r="A4"/>
      <c r="B4"/>
      <c r="C4" s="54" t="s">
        <v>85</v>
      </c>
      <c r="E4" s="26" t="str">
        <f>IF(E3 = "", "No", IF(E3+1 &gt; 'Commerical Assumptions'!$C$20, "Yes", "No"))</f>
        <v>No</v>
      </c>
      <c r="F4" s="26" t="str">
        <f>IF(F3 = "", "No", IF(F3+1 &gt; 'Commerical Assumptions'!$C$20, "Yes", "No"))</f>
        <v>No</v>
      </c>
      <c r="G4" s="26" t="str">
        <f>IF(G3 = "", "No", IF(G3+1 &gt; 'Commerical Assumptions'!$C$20, "Yes", "No"))</f>
        <v>No</v>
      </c>
      <c r="H4" s="26" t="str">
        <f>IF(H3 = "", "No", IF(H3+1 &gt; 'Commerical Assumptions'!$C$20, "Yes", "No"))</f>
        <v>Yes</v>
      </c>
      <c r="I4" s="26" t="str">
        <f>IF(I3 = "", "No", IF(I3+1 &gt; 'Commerical Assumptions'!$C$20, "Yes", "No"))</f>
        <v>Yes</v>
      </c>
      <c r="J4" s="26" t="str">
        <f>IF(J3 = "", "No", IF(J3+1 &gt; 'Commerical Assumptions'!$C$20, "Yes", "No"))</f>
        <v>Yes</v>
      </c>
      <c r="K4" s="26" t="str">
        <f>IF(K3 = "", "No", IF(K3+1 &gt; 'Commerical Assumptions'!$C$20, "Yes", "No"))</f>
        <v>Yes</v>
      </c>
      <c r="L4" s="26" t="str">
        <f>IF(L3 = "", "No", IF(L3+1 &gt; 'Commerical Assumptions'!$C$20, "Yes", "No"))</f>
        <v>Yes</v>
      </c>
      <c r="M4" s="26" t="str">
        <f>IF(M3 = "", "No", IF(M3+1 &gt; 'Commerical Assumptions'!$C$20, "Yes", "No"))</f>
        <v>Yes</v>
      </c>
      <c r="N4" s="26" t="str">
        <f>IF(N3 = "", "No", IF(N3+1 &gt; 'Commerical Assumptions'!$C$20, "Yes", "No"))</f>
        <v>Yes</v>
      </c>
      <c r="O4" s="26" t="str">
        <f>IF(O3 = "", "No", IF(O3+1 &gt; 'Commerical Assumptions'!$C$20, "Yes", "No"))</f>
        <v>Yes</v>
      </c>
      <c r="P4" s="26" t="str">
        <f>IF(P3 = "", "No", IF(P3+1 &gt; 'Commerical Assumptions'!$C$20, "Yes", "No"))</f>
        <v>Yes</v>
      </c>
      <c r="Q4" s="26" t="str">
        <f>IF(Q3 = "", "No", IF(Q3+1 &gt; 'Commerical Assumptions'!$C$20, "Yes", "No"))</f>
        <v>No</v>
      </c>
      <c r="R4" s="26" t="str">
        <f>IF(R3 = "", "No", IF(R3+1 &gt; 'Commerical Assumptions'!$C$20, "Yes", "No"))</f>
        <v>No</v>
      </c>
      <c r="S4" s="26" t="str">
        <f>IF(S3 = "", "No", IF(S3+1 &gt; 'Commerical Assumptions'!$C$20, "Yes", "No"))</f>
        <v>No</v>
      </c>
      <c r="T4" s="26" t="str">
        <f>IF(T3 = "", "No", IF(T3+1 &gt; 'Commerical Assumptions'!$C$20, "Yes", "No"))</f>
        <v>No</v>
      </c>
      <c r="U4" s="26" t="str">
        <f>IF(U3 = "", "No", IF(U3+1 &gt; 'Commerical Assumptions'!$C$20, "Yes", "No"))</f>
        <v>No</v>
      </c>
      <c r="V4" s="26" t="str">
        <f>IF(V3 = "", "No", IF(V3+1 &gt; 'Commerical Assumptions'!$C$20, "Yes", "No"))</f>
        <v>No</v>
      </c>
      <c r="W4" s="26" t="str">
        <f>IF(W3 = "", "No", IF(W3+1 &gt; 'Commerical Assumptions'!$C$20, "Yes", "No"))</f>
        <v>No</v>
      </c>
      <c r="X4" s="26" t="str">
        <f>IF(X3 = "", "No", IF(X3+1 &gt; 'Commerical Assumptions'!$C$20, "Yes", "No"))</f>
        <v>No</v>
      </c>
      <c r="Y4" s="26" t="str">
        <f>IF(Y3 = "", "No", IF(Y3+1 &gt; 'Commerical Assumptions'!$C$20, "Yes", "No"))</f>
        <v>No</v>
      </c>
      <c r="Z4" s="26" t="str">
        <f>IF(Z3 = "", "No", IF(Z3+1 &gt; 'Commerical Assumptions'!$C$20, "Yes", "No"))</f>
        <v>No</v>
      </c>
      <c r="AA4" s="26" t="str">
        <f>IF(AA3 = "", "No", IF(AA3+1 &gt; 'Commerical Assumptions'!$C$20, "Yes", "No"))</f>
        <v>No</v>
      </c>
      <c r="AB4" s="26" t="str">
        <f>IF(AB3 = "", "No", IF(AB3+1 &gt; 'Commerical Assumptions'!$C$20, "Yes", "No"))</f>
        <v>No</v>
      </c>
      <c r="AC4" s="26" t="str">
        <f>IF(AC3 = "", "No", IF(AC3+1 &gt; 'Commerical Assumptions'!$C$20, "Yes", "No"))</f>
        <v>No</v>
      </c>
      <c r="AD4" s="26" t="str">
        <f>IF(AD3 = "", "No", IF(AD3+1 &gt; 'Commerical Assumptions'!$C$20, "Yes", "No"))</f>
        <v>No</v>
      </c>
      <c r="AE4" s="26" t="str">
        <f>IF(AE3 = "", "No", IF(AE3+1 &gt; 'Commerical Assumptions'!$C$20, "Yes", "No"))</f>
        <v>No</v>
      </c>
      <c r="AF4" s="26" t="str">
        <f>IF(AF3 = "", "No", IF(AF3+1 &gt; 'Commerical Assumptions'!$C$20, "Yes", "No"))</f>
        <v>No</v>
      </c>
      <c r="AG4" s="26" t="str">
        <f>IF(AG3 = "", "No", IF(AG3+1 &gt; 'Commerical Assumptions'!$C$20, "Yes", "No"))</f>
        <v>No</v>
      </c>
      <c r="AH4" s="26" t="str">
        <f>IF(AH3 = "", "No", IF(AH3+1 &gt; 'Commerical Assumptions'!$C$20, "Yes", "No"))</f>
        <v>No</v>
      </c>
      <c r="AI4" s="26" t="str">
        <f>IF(AI3 = "", "No", IF(AI3+1 &gt; 'Commerical Assumptions'!$C$20, "Yes", "No"))</f>
        <v>No</v>
      </c>
      <c r="AJ4" s="26" t="str">
        <f>IF(AJ3 = "", "No", IF(AJ3+1 &gt; 'Commerical Assumptions'!$C$20, "Yes", "No"))</f>
        <v>No</v>
      </c>
      <c r="AK4" s="26" t="str">
        <f>IF(AK3 = "", "No", IF(AK3+1 &gt; 'Commerical Assumptions'!$C$20, "Yes", "No"))</f>
        <v>No</v>
      </c>
      <c r="AL4" s="26" t="str">
        <f>IF(AL3 = "", "No", IF(AL3+1 &gt; 'Commerical Assumptions'!$C$20, "Yes", "No"))</f>
        <v>No</v>
      </c>
      <c r="AM4" s="26" t="str">
        <f>IF(AM3 = "", "No", IF(AM3+1 &gt; 'Commerical Assumptions'!$C$20, "Yes", "No"))</f>
        <v>No</v>
      </c>
      <c r="AN4" s="26" t="str">
        <f>IF(AN3 = "", "No", IF(AN3+1 &gt; 'Commerical Assumptions'!$C$20, "Yes", "No"))</f>
        <v>No</v>
      </c>
      <c r="AO4" s="26" t="str">
        <f>IF(AO3 = "", "No", IF(AO3+1 &gt; 'Commerical Assumptions'!$C$20, "Yes", "No"))</f>
        <v>No</v>
      </c>
      <c r="AP4" s="26" t="str">
        <f>IF(AP3 = "", "No", IF(AP3+1 &gt; 'Commerical Assumptions'!$C$20, "Yes", "No"))</f>
        <v>No</v>
      </c>
      <c r="AQ4" s="26" t="str">
        <f>IF(AQ3 = "", "No", IF(AQ3+1 &gt; 'Commerical Assumptions'!$C$20, "Yes", "No"))</f>
        <v>No</v>
      </c>
      <c r="AR4" s="26" t="str">
        <f>IF(AR3 = "", "No", IF(AR3+1 &gt; 'Commerical Assumptions'!$C$20, "Yes", "No"))</f>
        <v>No</v>
      </c>
      <c r="AS4" s="26" t="str">
        <f>IF(AS3 = "", "No", IF(AS3+1 &gt; 'Commerical Assumptions'!$C$20, "Yes", "No"))</f>
        <v>No</v>
      </c>
      <c r="AT4" s="26" t="str">
        <f>IF(AT3 = "", "No", IF(AT3+1 &gt; 'Commerical Assumptions'!$C$20, "Yes", "No"))</f>
        <v>No</v>
      </c>
      <c r="AU4" s="26" t="str">
        <f>IF(AU3 = "", "No", IF(AU3+1 &gt; 'Commerical Assumptions'!$C$20, "Yes", "No"))</f>
        <v>No</v>
      </c>
      <c r="AV4" s="26" t="str">
        <f>IF(AV3 = "", "No", IF(AV3+1 &gt; 'Commerical Assumptions'!$C$20, "Yes", "No"))</f>
        <v>No</v>
      </c>
      <c r="AW4" s="26" t="str">
        <f>IF(AW3 = "", "No", IF(AW3+1 &gt; 'Commerical Assumptions'!$C$20, "Yes", "No"))</f>
        <v>No</v>
      </c>
      <c r="AX4" s="26" t="str">
        <f>IF(AX3 = "", "No", IF(AX3+1 &gt; 'Commerical Assumptions'!$C$20, "Yes", "No"))</f>
        <v>No</v>
      </c>
      <c r="AY4" s="26" t="str">
        <f>IF(AY3 = "", "No", IF(AY3+1 &gt; 'Commerical Assumptions'!$C$20, "Yes", "No"))</f>
        <v>No</v>
      </c>
      <c r="AZ4" s="26" t="str">
        <f>IF(AZ3 = "", "No", IF(AZ3+1 &gt; 'Commerical Assumptions'!$C$20, "Yes", "No"))</f>
        <v>No</v>
      </c>
      <c r="BA4" s="26" t="str">
        <f>IF(BA3 = "", "No", IF(BA3+1 &gt; 'Commerical Assumptions'!$C$20, "Yes", "No"))</f>
        <v>No</v>
      </c>
      <c r="BB4" s="26" t="str">
        <f>IF(BB3 = "", "No", IF(BB3+1 &gt; 'Commerical Assumptions'!$C$20, "Yes", "No"))</f>
        <v>No</v>
      </c>
      <c r="BC4" s="26" t="str">
        <f>IF(BC3 = "", "No", IF(BC3+1 &gt; 'Commerical Assumptions'!$C$20, "Yes", "No"))</f>
        <v>No</v>
      </c>
      <c r="BD4" s="26" t="str">
        <f>IF(BD3 = "", "No", IF(BD3+1 &gt; 'Commerical Assumptions'!$C$20, "Yes", "No"))</f>
        <v>No</v>
      </c>
      <c r="BE4" s="26" t="str">
        <f>IF(BE3 = "", "No", IF(BE3+1 &gt; 'Commerical Assumptions'!$C$20, "Yes", "No"))</f>
        <v>No</v>
      </c>
      <c r="BF4" s="26" t="str">
        <f>IF(BF3 = "", "No", IF(BF3+1 &gt; 'Commerical Assumptions'!$C$20, "Yes", "No"))</f>
        <v>No</v>
      </c>
      <c r="BG4" s="26" t="str">
        <f>IF(BG3 = "", "No", IF(BG3+1 &gt; 'Commerical Assumptions'!$C$20, "Yes", "No"))</f>
        <v>No</v>
      </c>
      <c r="BH4" s="26" t="str">
        <f>IF(BH3 = "", "No", IF(BH3+1 &gt; 'Commerical Assumptions'!$C$20, "Yes", "No"))</f>
        <v>No</v>
      </c>
      <c r="BI4" s="26" t="str">
        <f>IF(BI3 = "", "No", IF(BI3+1 &gt; 'Commerical Assumptions'!$C$20, "Yes", "No"))</f>
        <v>No</v>
      </c>
      <c r="BJ4" s="26" t="str">
        <f>IF(BJ3 = "", "No", IF(BJ3+1 &gt; 'Commerical Assumptions'!$C$20, "Yes", "No"))</f>
        <v>No</v>
      </c>
      <c r="BK4" s="26" t="str">
        <f>IF(BK3 = "", "No", IF(BK3+1 &gt; 'Commerical Assumptions'!$C$20, "Yes", "No"))</f>
        <v>No</v>
      </c>
      <c r="BL4" s="26" t="str">
        <f>IF(BL3 = "", "No", IF(BL3+1 &gt; 'Commerical Assumptions'!$C$20, "Yes", "No"))</f>
        <v>No</v>
      </c>
      <c r="BM4" s="26" t="str">
        <f>IF(BM3 = "", "No", IF(BM3+1 &gt; 'Commerical Assumptions'!$C$20, "Yes", "No"))</f>
        <v>No</v>
      </c>
      <c r="BN4" s="26" t="str">
        <f>IF(BN3 = "", "No", IF(BN3+1 &gt; 'Commerical Assumptions'!$C$20, "Yes", "No"))</f>
        <v>No</v>
      </c>
      <c r="BO4" s="26" t="str">
        <f>IF(BO3 = "", "No", IF(BO3+1 &gt; 'Commerical Assumptions'!$C$20, "Yes", "No"))</f>
        <v>No</v>
      </c>
      <c r="BP4" s="26" t="str">
        <f>IF(BP3 = "", "No", IF(BP3+1 &gt; 'Commerical Assumptions'!$C$20, "Yes", "No"))</f>
        <v>No</v>
      </c>
      <c r="BQ4" s="26" t="str">
        <f>IF(BQ3 = "", "No", IF(BQ3+1 &gt; 'Commerical Assumptions'!$C$20, "Yes", "No"))</f>
        <v>No</v>
      </c>
      <c r="BR4" s="26" t="str">
        <f>IF(BR3 = "", "No", IF(BR3+1 &gt; 'Commerical Assumptions'!$C$20, "Yes", "No"))</f>
        <v>No</v>
      </c>
      <c r="BS4" s="26" t="str">
        <f>IF(BS3 = "", "No", IF(BS3+1 &gt; 'Commerical Assumptions'!$C$20, "Yes", "No"))</f>
        <v>No</v>
      </c>
      <c r="BT4" s="26" t="str">
        <f>IF(BT3 = "", "No", IF(BT3+1 &gt; 'Commerical Assumptions'!$C$20, "Yes", "No"))</f>
        <v>No</v>
      </c>
      <c r="BU4" s="26" t="str">
        <f>IF(BU3 = "", "No", IF(BU3+1 &gt; 'Commerical Assumptions'!$C$20, "Yes", "No"))</f>
        <v>No</v>
      </c>
      <c r="BV4" s="26" t="str">
        <f>IF(BV3 = "", "No", IF(BV3+1 &gt; 'Commerical Assumptions'!$C$20, "Yes", "No"))</f>
        <v>No</v>
      </c>
      <c r="BW4" s="26" t="str">
        <f>IF(BW3 = "", "No", IF(BW3+1 &gt; 'Commerical Assumptions'!$C$20, "Yes", "No"))</f>
        <v>No</v>
      </c>
      <c r="BX4" s="26" t="str">
        <f>IF(BX3 = "", "No", IF(BX3+1 &gt; 'Commerical Assumptions'!$C$20, "Yes", "No"))</f>
        <v>No</v>
      </c>
      <c r="BY4" s="26" t="str">
        <f>IF(BY3 = "", "No", IF(BY3+1 &gt; 'Commerical Assumptions'!$C$20, "Yes", "No"))</f>
        <v>No</v>
      </c>
      <c r="BZ4" s="26" t="str">
        <f>IF(BZ3 = "", "No", IF(BZ3+1 &gt; 'Commerical Assumptions'!$C$20, "Yes", "No"))</f>
        <v>No</v>
      </c>
      <c r="CA4" s="26" t="str">
        <f>IF(CA3 = "", "No", IF(CA3+1 &gt; 'Commerical Assumptions'!$C$20, "Yes", "No"))</f>
        <v>No</v>
      </c>
      <c r="CB4" s="26" t="str">
        <f>IF(CB3 = "", "No", IF(CB3+1 &gt; 'Commerical Assumptions'!$C$20, "Yes", "No"))</f>
        <v>No</v>
      </c>
      <c r="CC4" s="26" t="str">
        <f>IF(CC3 = "", "No", IF(CC3+1 &gt; 'Commerical Assumptions'!$C$20, "Yes", "No"))</f>
        <v>No</v>
      </c>
      <c r="CD4" s="26" t="str">
        <f>IF(CD3 = "", "No", IF(CD3+1 &gt; 'Commerical Assumptions'!$C$20, "Yes", "No"))</f>
        <v>No</v>
      </c>
      <c r="CE4" s="26" t="str">
        <f>IF(CE3 = "", "No", IF(CE3+1 &gt; 'Commerical Assumptions'!$C$20, "Yes", "No"))</f>
        <v>No</v>
      </c>
      <c r="CF4" s="26" t="str">
        <f>IF(CF3 = "", "No", IF(CF3+1 &gt; 'Commerical Assumptions'!$C$20, "Yes", "No"))</f>
        <v>No</v>
      </c>
      <c r="CG4" s="26" t="str">
        <f>IF(CG3 = "", "No", IF(CG3+1 &gt; 'Commerical Assumptions'!$C$20, "Yes", "No"))</f>
        <v>No</v>
      </c>
      <c r="CH4" s="26" t="str">
        <f>IF(CH3 = "", "No", IF(CH3+1 &gt; 'Commerical Assumptions'!$C$20, "Yes", "No"))</f>
        <v>No</v>
      </c>
      <c r="CI4" s="26" t="str">
        <f>IF(CI3 = "", "No", IF(CI3+1 &gt; 'Commerical Assumptions'!$C$20, "Yes", "No"))</f>
        <v>No</v>
      </c>
      <c r="CJ4" s="26" t="str">
        <f>IF(CJ3 = "", "No", IF(CJ3+1 &gt; 'Commerical Assumptions'!$C$20, "Yes", "No"))</f>
        <v>No</v>
      </c>
      <c r="CK4" s="26" t="str">
        <f>IF(CK3 = "", "No", IF(CK3+1 &gt; 'Commerical Assumptions'!$C$20, "Yes", "No"))</f>
        <v>No</v>
      </c>
      <c r="CL4" s="26" t="str">
        <f>IF(CL3 = "", "No", IF(CL3+1 &gt; 'Commerical Assumptions'!$C$20, "Yes", "No"))</f>
        <v>No</v>
      </c>
      <c r="CM4" s="26" t="str">
        <f>IF(CM3 = "", "No", IF(CM3+1 &gt; 'Commerical Assumptions'!$C$20, "Yes", "No"))</f>
        <v>No</v>
      </c>
      <c r="CN4" s="26" t="str">
        <f>IF(CN3 = "", "No", IF(CN3+1 &gt; 'Commerical Assumptions'!$C$20, "Yes", "No"))</f>
        <v>No</v>
      </c>
      <c r="CO4" s="26" t="str">
        <f>IF(CO3 = "", "No", IF(CO3+1 &gt; 'Commerical Assumptions'!$C$20, "Yes", "No"))</f>
        <v>No</v>
      </c>
      <c r="CP4" s="26" t="str">
        <f>IF(CP3 = "", "No", IF(CP3+1 &gt; 'Commerical Assumptions'!$C$20, "Yes", "No"))</f>
        <v>No</v>
      </c>
      <c r="CQ4" s="26" t="str">
        <f>IF(CQ3 = "", "No", IF(CQ3+1 &gt; 'Commerical Assumptions'!$C$20, "Yes", "No"))</f>
        <v>No</v>
      </c>
      <c r="CR4" s="26" t="str">
        <f>IF(CR3 = "", "No", IF(CR3+1 &gt; 'Commerical Assumptions'!$C$20, "Yes", "No"))</f>
        <v>No</v>
      </c>
      <c r="CS4" s="26" t="str">
        <f>IF(CS3 = "", "No", IF(CS3+1 &gt; 'Commerical Assumptions'!$C$20, "Yes", "No"))</f>
        <v>No</v>
      </c>
      <c r="CT4" s="26" t="str">
        <f>IF(CT3 = "", "No", IF(CT3+1 &gt; 'Commerical Assumptions'!$C$20, "Yes", "No"))</f>
        <v>No</v>
      </c>
      <c r="CU4" s="26" t="str">
        <f>IF(CU3 = "", "No", IF(CU3+1 &gt; 'Commerical Assumptions'!$C$20, "Yes", "No"))</f>
        <v>No</v>
      </c>
      <c r="CV4" s="26" t="str">
        <f>IF(CV3 = "", "No", IF(CV3+1 &gt; 'Commerical Assumptions'!$C$20, "Yes", "No"))</f>
        <v>No</v>
      </c>
    </row>
    <row r="5" spans="1:105" ht="20.25" customHeight="1">
      <c r="C5" s="25" t="s">
        <v>86</v>
      </c>
    </row>
    <row r="6" spans="1:105" s="21" customFormat="1" ht="20.25" customHeight="1">
      <c r="A6"/>
      <c r="B6"/>
      <c r="C6" s="25"/>
      <c r="D6" s="21" t="s">
        <v>87</v>
      </c>
      <c r="E6" s="41">
        <f>IF(E4 = "Yes", 'Commerical Assumptions'!$C$17 * 12 * (1 + 'Commerical Assumptions'!$C$22)^(D3 - 'Commerical Assumptions'!$C$20), 0)</f>
        <v>0</v>
      </c>
      <c r="F6" s="41">
        <f>IF(F4 = "Yes", 'Commerical Assumptions'!$C$17 * 12 * (1 + 'Commerical Assumptions'!$C$22)^(E3 - 'Commerical Assumptions'!$C$20), 0)</f>
        <v>0</v>
      </c>
      <c r="G6" s="41">
        <f>IF(G4 = "Yes", 'Commerical Assumptions'!$C$17 * 12 * (1 + 'Commerical Assumptions'!$C$22)^(F3 - 'Commerical Assumptions'!$C$20), 0)</f>
        <v>0</v>
      </c>
      <c r="H6" s="41">
        <f>IF(H4 = "Yes", 'Commerical Assumptions'!$C$17 * 12 * (1 + 'Commerical Assumptions'!$C$22)^(G3 - 'Commerical Assumptions'!$C$20), 0)</f>
        <v>57041.930501930488</v>
      </c>
      <c r="I6" s="41">
        <f>IF(I4 = "Yes", 'Commerical Assumptions'!$C$17 * 12 * (1 + 'Commerical Assumptions'!$C$22)^(H3 - 'Commerical Assumptions'!$C$20), 0)</f>
        <v>59095.439999999988</v>
      </c>
      <c r="J6" s="41">
        <f>IF(J4 = "Yes", 'Commerical Assumptions'!$C$17 * 12 * (1 + 'Commerical Assumptions'!$C$22)^(I3 - 'Commerical Assumptions'!$C$20), 0)</f>
        <v>61222.875839999986</v>
      </c>
      <c r="K6" s="41">
        <f>IF(K4 = "Yes", 'Commerical Assumptions'!$C$17 * 12 * (1 + 'Commerical Assumptions'!$C$22)^(J3 - 'Commerical Assumptions'!$C$20), 0)</f>
        <v>63426.899370239989</v>
      </c>
      <c r="L6" s="41">
        <f>IF(L4 = "Yes", 'Commerical Assumptions'!$C$17 * 12 * (1 + 'Commerical Assumptions'!$C$22)^(K3 - 'Commerical Assumptions'!$C$20), 0)</f>
        <v>65710.267747568636</v>
      </c>
      <c r="M6" s="41">
        <f>IF(M4 = "Yes", 'Commerical Assumptions'!$C$17 * 12 * (1 + 'Commerical Assumptions'!$C$22)^(L3 - 'Commerical Assumptions'!$C$20), 0)</f>
        <v>68075.8373864811</v>
      </c>
      <c r="N6" s="41">
        <f>IF(N4 = "Yes", 'Commerical Assumptions'!$C$17 * 12 * (1 + 'Commerical Assumptions'!$C$22)^(M3 - 'Commerical Assumptions'!$C$20), 0)</f>
        <v>70526.567532394431</v>
      </c>
      <c r="O6" s="41">
        <f>IF(O4 = "Yes", 'Commerical Assumptions'!$C$17 * 12 * (1 + 'Commerical Assumptions'!$C$22)^(N3 - 'Commerical Assumptions'!$C$20), 0)</f>
        <v>73065.523963560612</v>
      </c>
      <c r="P6" s="41">
        <f>IF(P4 = "Yes", 'Commerical Assumptions'!$C$17 * 12 * (1 + 'Commerical Assumptions'!$C$22)^(O3 - 'Commerical Assumptions'!$C$20), 0)</f>
        <v>75695.88282624881</v>
      </c>
      <c r="Q6" s="41">
        <f>IF(Q4 = "Yes", 'Commerical Assumptions'!$C$17 * 12 * (1 + 'Commerical Assumptions'!$C$22)^(P3 - 'Commerical Assumptions'!$C$20), 0)</f>
        <v>0</v>
      </c>
      <c r="R6" s="41">
        <f>IF(R4 = "Yes", 'Commerical Assumptions'!$C$17 * 12 * (1 + 'Commerical Assumptions'!$C$22)^(Q3 - 'Commerical Assumptions'!$C$20), 0)</f>
        <v>0</v>
      </c>
      <c r="S6" s="41">
        <f>IF(S4 = "Yes", 'Commerical Assumptions'!$C$17 * 12 * (1 + 'Commerical Assumptions'!$C$22)^(R3 - 'Commerical Assumptions'!$C$20), 0)</f>
        <v>0</v>
      </c>
      <c r="T6" s="41">
        <f>IF(T4 = "Yes", 'Commerical Assumptions'!$C$17 * 12 * (1 + 'Commerical Assumptions'!$C$22)^(S3 - 'Commerical Assumptions'!$C$20), 0)</f>
        <v>0</v>
      </c>
      <c r="U6" s="41">
        <f>IF(U4 = "Yes", 'Commerical Assumptions'!$C$17 * 12 * (1 + 'Commerical Assumptions'!$C$22)^(T3 - 'Commerical Assumptions'!$C$20), 0)</f>
        <v>0</v>
      </c>
      <c r="V6" s="41">
        <f>IF(V4 = "Yes", 'Commerical Assumptions'!$C$17 * 12 * (1 + 'Commerical Assumptions'!$C$22)^(U3 - 'Commerical Assumptions'!$C$20), 0)</f>
        <v>0</v>
      </c>
      <c r="W6" s="41">
        <f>IF(W4 = "Yes", 'Commerical Assumptions'!$C$17 * 12 * (1 + 'Commerical Assumptions'!$C$22)^(V3 - 'Commerical Assumptions'!$C$20), 0)</f>
        <v>0</v>
      </c>
      <c r="X6" s="41">
        <f>IF(X4 = "Yes", 'Commerical Assumptions'!$C$17 * 12 * (1 + 'Commerical Assumptions'!$C$22)^(W3 - 'Commerical Assumptions'!$C$20), 0)</f>
        <v>0</v>
      </c>
      <c r="Y6" s="41">
        <f>IF(Y4 = "Yes", 'Commerical Assumptions'!$C$17 * 12 * (1 + 'Commerical Assumptions'!$C$22)^(X3 - 'Commerical Assumptions'!$C$20), 0)</f>
        <v>0</v>
      </c>
      <c r="Z6" s="41">
        <f>IF(Z4 = "Yes", 'Commerical Assumptions'!$C$17 * 12 * (1 + 'Commerical Assumptions'!$C$22)^(Y3 - 'Commerical Assumptions'!$C$20), 0)</f>
        <v>0</v>
      </c>
      <c r="AA6" s="41">
        <f>IF(AA4 = "Yes", 'Commerical Assumptions'!$C$17 * 12 * (1 + 'Commerical Assumptions'!$C$22)^(Z3 - 'Commerical Assumptions'!$C$20), 0)</f>
        <v>0</v>
      </c>
      <c r="AB6" s="41">
        <f>IF(AB4 = "Yes", 'Commerical Assumptions'!$C$17 * 12 * (1 + 'Commerical Assumptions'!$C$22)^(AA3 - 'Commerical Assumptions'!$C$20), 0)</f>
        <v>0</v>
      </c>
      <c r="AC6" s="41">
        <f>IF(AC4 = "Yes", 'Commerical Assumptions'!$C$17 * 12 * (1 + 'Commerical Assumptions'!$C$22)^(AB3 - 'Commerical Assumptions'!$C$20), 0)</f>
        <v>0</v>
      </c>
      <c r="AD6" s="41">
        <f>IF(AD4 = "Yes", 'Commerical Assumptions'!$C$17 * 12 * (1 + 'Commerical Assumptions'!$C$22)^(AC3 - 'Commerical Assumptions'!$C$20), 0)</f>
        <v>0</v>
      </c>
      <c r="AE6" s="41">
        <f>IF(AE4 = "Yes", 'Commerical Assumptions'!$C$17 * 12 * (1 + 'Commerical Assumptions'!$C$22)^(AD3 - 'Commerical Assumptions'!$C$20), 0)</f>
        <v>0</v>
      </c>
      <c r="AF6" s="41">
        <f>IF(AF4 = "Yes", 'Commerical Assumptions'!$C$17 * 12 * (1 + 'Commerical Assumptions'!$C$22)^(AE3 - 'Commerical Assumptions'!$C$20), 0)</f>
        <v>0</v>
      </c>
      <c r="AG6" s="41">
        <f>IF(AG4 = "Yes", 'Commerical Assumptions'!$C$17 * 12 * (1 + 'Commerical Assumptions'!$C$22)^(AF3 - 'Commerical Assumptions'!$C$20), 0)</f>
        <v>0</v>
      </c>
      <c r="AH6" s="41">
        <f>IF(AH4 = "Yes", 'Commerical Assumptions'!$C$17 * 12 * (1 + 'Commerical Assumptions'!$C$22)^(AG3 - 'Commerical Assumptions'!$C$20), 0)</f>
        <v>0</v>
      </c>
      <c r="AI6" s="41">
        <f>IF(AI4 = "Yes", 'Commerical Assumptions'!$C$17 * 12 * (1 + 'Commerical Assumptions'!$C$22)^(AH3 - 'Commerical Assumptions'!$C$20), 0)</f>
        <v>0</v>
      </c>
      <c r="AJ6" s="41">
        <f>IF(AJ4 = "Yes", 'Commerical Assumptions'!$C$17 * 12 * (1 + 'Commerical Assumptions'!$C$22)^(AI3 - 'Commerical Assumptions'!$C$20), 0)</f>
        <v>0</v>
      </c>
      <c r="AK6" s="41">
        <f>IF(AK4 = "Yes", 'Commerical Assumptions'!$C$17 * 12 * (1 + 'Commerical Assumptions'!$C$22)^(AJ3 - 'Commerical Assumptions'!$C$20), 0)</f>
        <v>0</v>
      </c>
      <c r="AL6" s="41">
        <f>IF(AL4 = "Yes", 'Commerical Assumptions'!$C$17 * 12 * (1 + 'Commerical Assumptions'!$C$22)^(AK3 - 'Commerical Assumptions'!$C$20), 0)</f>
        <v>0</v>
      </c>
      <c r="AM6" s="41">
        <f>IF(AM4 = "Yes", 'Commerical Assumptions'!$C$17 * 12 * (1 + 'Commerical Assumptions'!$C$22)^(AL3 - 'Commerical Assumptions'!$C$20), 0)</f>
        <v>0</v>
      </c>
      <c r="AN6" s="41">
        <f>IF(AN4 = "Yes", 'Commerical Assumptions'!$C$17 * 12 * (1 + 'Commerical Assumptions'!$C$22)^(AM3 - 'Commerical Assumptions'!$C$20), 0)</f>
        <v>0</v>
      </c>
      <c r="AO6" s="41">
        <f>IF(AO4 = "Yes", 'Commerical Assumptions'!$C$17 * 12 * (1 + 'Commerical Assumptions'!$C$22)^(AN3 - 'Commerical Assumptions'!$C$20), 0)</f>
        <v>0</v>
      </c>
      <c r="AP6" s="41">
        <f>IF(AP4 = "Yes", 'Commerical Assumptions'!$C$17 * 12 * (1 + 'Commerical Assumptions'!$C$22)^(AO3 - 'Commerical Assumptions'!$C$20), 0)</f>
        <v>0</v>
      </c>
      <c r="AQ6" s="41">
        <f>IF(AQ4 = "Yes", 'Commerical Assumptions'!$C$17 * 12 * (1 + 'Commerical Assumptions'!$C$22)^(AP3 - 'Commerical Assumptions'!$C$20), 0)</f>
        <v>0</v>
      </c>
      <c r="AR6" s="41">
        <f>IF(AR4 = "Yes", 'Commerical Assumptions'!$C$17 * 12 * (1 + 'Commerical Assumptions'!$C$22)^(AQ3 - 'Commerical Assumptions'!$C$20), 0)</f>
        <v>0</v>
      </c>
      <c r="AS6" s="41">
        <f>IF(AS4 = "Yes", 'Commerical Assumptions'!$C$17 * 12 * (1 + 'Commerical Assumptions'!$C$22)^(AR3 - 'Commerical Assumptions'!$C$20), 0)</f>
        <v>0</v>
      </c>
      <c r="AT6" s="41">
        <f>IF(AT4 = "Yes", 'Commerical Assumptions'!$C$17 * 12 * (1 + 'Commerical Assumptions'!$C$22)^(AS3 - 'Commerical Assumptions'!$C$20), 0)</f>
        <v>0</v>
      </c>
      <c r="AU6" s="41">
        <f>IF(AU4 = "Yes", 'Commerical Assumptions'!$C$17 * 12 * (1 + 'Commerical Assumptions'!$C$22)^(AT3 - 'Commerical Assumptions'!$C$20), 0)</f>
        <v>0</v>
      </c>
      <c r="AV6" s="41">
        <f>IF(AV4 = "Yes", 'Commerical Assumptions'!$C$17 * 12 * (1 + 'Commerical Assumptions'!$C$22)^(AU3 - 'Commerical Assumptions'!$C$20), 0)</f>
        <v>0</v>
      </c>
      <c r="AW6" s="41">
        <f>IF(AW4 = "Yes", 'Commerical Assumptions'!$C$17 * 12 * (1 + 'Commerical Assumptions'!$C$22)^(AV3 - 'Commerical Assumptions'!$C$20), 0)</f>
        <v>0</v>
      </c>
      <c r="AX6" s="41">
        <f>IF(AX4 = "Yes", 'Commerical Assumptions'!$C$17 * 12 * (1 + 'Commerical Assumptions'!$C$22)^(AW3 - 'Commerical Assumptions'!$C$20), 0)</f>
        <v>0</v>
      </c>
      <c r="AY6" s="41">
        <f>IF(AY4 = "Yes", 'Commerical Assumptions'!$C$17 * 12 * (1 + 'Commerical Assumptions'!$C$22)^(AX3 - 'Commerical Assumptions'!$C$20), 0)</f>
        <v>0</v>
      </c>
      <c r="AZ6" s="41">
        <f>IF(AZ4 = "Yes", 'Commerical Assumptions'!$C$17 * 12 * (1 + 'Commerical Assumptions'!$C$22)^(AY3 - 'Commerical Assumptions'!$C$20), 0)</f>
        <v>0</v>
      </c>
      <c r="BA6" s="41">
        <f>IF(BA4 = "Yes", 'Commerical Assumptions'!$C$17 * 12 * (1 + 'Commerical Assumptions'!$C$22)^(AZ3 - 'Commerical Assumptions'!$C$20), 0)</f>
        <v>0</v>
      </c>
      <c r="BB6" s="41">
        <f>IF(BB4 = "Yes", 'Commerical Assumptions'!$C$17 * 12 * (1 + 'Commerical Assumptions'!$C$22)^(BA3 - 'Commerical Assumptions'!$C$20), 0)</f>
        <v>0</v>
      </c>
      <c r="BC6" s="41">
        <f>IF(BC4 = "Yes", 'Commerical Assumptions'!$C$17 * 12 * (1 + 'Commerical Assumptions'!$C$22)^(BB3 - 'Commerical Assumptions'!$C$20), 0)</f>
        <v>0</v>
      </c>
      <c r="BD6" s="41">
        <f>IF(BD4 = "Yes", 'Commerical Assumptions'!$C$17 * 12 * (1 + 'Commerical Assumptions'!$C$22)^(BC3 - 'Commerical Assumptions'!$C$20), 0)</f>
        <v>0</v>
      </c>
      <c r="BE6" s="41">
        <f>IF(BE4 = "Yes", 'Commerical Assumptions'!$C$17 * 12 * (1 + 'Commerical Assumptions'!$C$22)^(BD3 - 'Commerical Assumptions'!$C$20), 0)</f>
        <v>0</v>
      </c>
      <c r="BF6" s="41">
        <f>IF(BF4 = "Yes", 'Commerical Assumptions'!$C$17 * 12 * (1 + 'Commerical Assumptions'!$C$22)^(BE3 - 'Commerical Assumptions'!$C$20), 0)</f>
        <v>0</v>
      </c>
      <c r="BG6" s="41">
        <f>IF(BG4 = "Yes", 'Commerical Assumptions'!$C$17 * 12 * (1 + 'Commerical Assumptions'!$C$22)^(BF3 - 'Commerical Assumptions'!$C$20), 0)</f>
        <v>0</v>
      </c>
      <c r="BH6" s="41">
        <f>IF(BH4 = "Yes", 'Commerical Assumptions'!$C$17 * 12 * (1 + 'Commerical Assumptions'!$C$22)^(BG3 - 'Commerical Assumptions'!$C$20), 0)</f>
        <v>0</v>
      </c>
      <c r="BI6" s="41">
        <f>IF(BI4 = "Yes", 'Commerical Assumptions'!$C$17 * 12 * (1 + 'Commerical Assumptions'!$C$22)^(BH3 - 'Commerical Assumptions'!$C$20), 0)</f>
        <v>0</v>
      </c>
      <c r="BJ6" s="41">
        <f>IF(BJ4 = "Yes", 'Commerical Assumptions'!$C$17 * 12 * (1 + 'Commerical Assumptions'!$C$22)^(BI3 - 'Commerical Assumptions'!$C$20), 0)</f>
        <v>0</v>
      </c>
      <c r="BK6" s="41">
        <f>IF(BK4 = "Yes", 'Commerical Assumptions'!$C$17 * 12 * (1 + 'Commerical Assumptions'!$C$22)^(BJ3 - 'Commerical Assumptions'!$C$20), 0)</f>
        <v>0</v>
      </c>
      <c r="BL6" s="41">
        <f>IF(BL4 = "Yes", 'Commerical Assumptions'!$C$17 * 12 * (1 + 'Commerical Assumptions'!$C$22)^(BK3 - 'Commerical Assumptions'!$C$20), 0)</f>
        <v>0</v>
      </c>
      <c r="BM6" s="41">
        <f>IF(BM4 = "Yes", 'Commerical Assumptions'!$C$17 * 12 * (1 + 'Commerical Assumptions'!$C$22)^(BL3 - 'Commerical Assumptions'!$C$20), 0)</f>
        <v>0</v>
      </c>
      <c r="BN6" s="41">
        <f>IF(BN4 = "Yes", 'Commerical Assumptions'!$C$17 * 12 * (1 + 'Commerical Assumptions'!$C$22)^(BM3 - 'Commerical Assumptions'!$C$20), 0)</f>
        <v>0</v>
      </c>
      <c r="BO6" s="41">
        <f>IF(BO4 = "Yes", 'Commerical Assumptions'!$C$17 * 12 * (1 + 'Commerical Assumptions'!$C$22)^(BN3 - 'Commerical Assumptions'!$C$20), 0)</f>
        <v>0</v>
      </c>
      <c r="BP6" s="41">
        <f>IF(BP4 = "Yes", 'Commerical Assumptions'!$C$17 * 12 * (1 + 'Commerical Assumptions'!$C$22)^(BO3 - 'Commerical Assumptions'!$C$20), 0)</f>
        <v>0</v>
      </c>
      <c r="BQ6" s="41">
        <f>IF(BQ4 = "Yes", 'Commerical Assumptions'!$C$17 * 12 * (1 + 'Commerical Assumptions'!$C$22)^(BP3 - 'Commerical Assumptions'!$C$20), 0)</f>
        <v>0</v>
      </c>
      <c r="BR6" s="41">
        <f>IF(BR4 = "Yes", 'Commerical Assumptions'!$C$17 * 12 * (1 + 'Commerical Assumptions'!$C$22)^(BQ3 - 'Commerical Assumptions'!$C$20), 0)</f>
        <v>0</v>
      </c>
      <c r="BS6" s="41">
        <f>IF(BS4 = "Yes", 'Commerical Assumptions'!$C$17 * 12 * (1 + 'Commerical Assumptions'!$C$22)^(BR3 - 'Commerical Assumptions'!$C$20), 0)</f>
        <v>0</v>
      </c>
      <c r="BT6" s="41">
        <f>IF(BT4 = "Yes", 'Commerical Assumptions'!$C$17 * 12 * (1 + 'Commerical Assumptions'!$C$22)^(BS3 - 'Commerical Assumptions'!$C$20), 0)</f>
        <v>0</v>
      </c>
      <c r="BU6" s="41">
        <f>IF(BU4 = "Yes", 'Commerical Assumptions'!$C$17 * 12 * (1 + 'Commerical Assumptions'!$C$22)^(BT3 - 'Commerical Assumptions'!$C$20), 0)</f>
        <v>0</v>
      </c>
      <c r="BV6" s="41">
        <f>IF(BV4 = "Yes", 'Commerical Assumptions'!$C$17 * 12 * (1 + 'Commerical Assumptions'!$C$22)^(BU3 - 'Commerical Assumptions'!$C$20), 0)</f>
        <v>0</v>
      </c>
      <c r="BW6" s="41">
        <f>IF(BW4 = "Yes", 'Commerical Assumptions'!$C$17 * 12 * (1 + 'Commerical Assumptions'!$C$22)^(BV3 - 'Commerical Assumptions'!$C$20), 0)</f>
        <v>0</v>
      </c>
      <c r="BX6" s="41">
        <f>IF(BX4 = "Yes", 'Commerical Assumptions'!$C$17 * 12 * (1 + 'Commerical Assumptions'!$C$22)^(BW3 - 'Commerical Assumptions'!$C$20), 0)</f>
        <v>0</v>
      </c>
      <c r="BY6" s="41">
        <f>IF(BY4 = "Yes", 'Commerical Assumptions'!$C$17 * 12 * (1 + 'Commerical Assumptions'!$C$22)^(BX3 - 'Commerical Assumptions'!$C$20), 0)</f>
        <v>0</v>
      </c>
      <c r="BZ6" s="41">
        <f>IF(BZ4 = "Yes", 'Commerical Assumptions'!$C$17 * 12 * (1 + 'Commerical Assumptions'!$C$22)^(BY3 - 'Commerical Assumptions'!$C$20), 0)</f>
        <v>0</v>
      </c>
      <c r="CA6" s="41">
        <f>IF(CA4 = "Yes", 'Commerical Assumptions'!$C$17 * 12 * (1 + 'Commerical Assumptions'!$C$22)^(BZ3 - 'Commerical Assumptions'!$C$20), 0)</f>
        <v>0</v>
      </c>
      <c r="CB6" s="41">
        <f>IF(CB4 = "Yes", 'Commerical Assumptions'!$C$17 * 12 * (1 + 'Commerical Assumptions'!$C$22)^(CA3 - 'Commerical Assumptions'!$C$20), 0)</f>
        <v>0</v>
      </c>
      <c r="CC6" s="41">
        <f>IF(CC4 = "Yes", 'Commerical Assumptions'!$C$17 * 12 * (1 + 'Commerical Assumptions'!$C$22)^(CB3 - 'Commerical Assumptions'!$C$20), 0)</f>
        <v>0</v>
      </c>
      <c r="CD6" s="41">
        <f>IF(CD4 = "Yes", 'Commerical Assumptions'!$C$17 * 12 * (1 + 'Commerical Assumptions'!$C$22)^(CC3 - 'Commerical Assumptions'!$C$20), 0)</f>
        <v>0</v>
      </c>
      <c r="CE6" s="41">
        <f>IF(CE4 = "Yes", 'Commerical Assumptions'!$C$17 * 12 * (1 + 'Commerical Assumptions'!$C$22)^(CD3 - 'Commerical Assumptions'!$C$20), 0)</f>
        <v>0</v>
      </c>
      <c r="CF6" s="41">
        <f>IF(CF4 = "Yes", 'Commerical Assumptions'!$C$17 * 12 * (1 + 'Commerical Assumptions'!$C$22)^(CE3 - 'Commerical Assumptions'!$C$20), 0)</f>
        <v>0</v>
      </c>
      <c r="CG6" s="41">
        <f>IF(CG4 = "Yes", 'Commerical Assumptions'!$C$17 * 12 * (1 + 'Commerical Assumptions'!$C$22)^(CF3 - 'Commerical Assumptions'!$C$20), 0)</f>
        <v>0</v>
      </c>
      <c r="CH6" s="41">
        <f>IF(CH4 = "Yes", 'Commerical Assumptions'!$C$17 * 12 * (1 + 'Commerical Assumptions'!$C$22)^(CG3 - 'Commerical Assumptions'!$C$20), 0)</f>
        <v>0</v>
      </c>
      <c r="CI6" s="41">
        <f>IF(CI4 = "Yes", 'Commerical Assumptions'!$C$17 * 12 * (1 + 'Commerical Assumptions'!$C$22)^(CH3 - 'Commerical Assumptions'!$C$20), 0)</f>
        <v>0</v>
      </c>
      <c r="CJ6" s="41">
        <f>IF(CJ4 = "Yes", 'Commerical Assumptions'!$C$17 * 12 * (1 + 'Commerical Assumptions'!$C$22)^(CI3 - 'Commerical Assumptions'!$C$20), 0)</f>
        <v>0</v>
      </c>
      <c r="CK6" s="41">
        <f>IF(CK4 = "Yes", 'Commerical Assumptions'!$C$17 * 12 * (1 + 'Commerical Assumptions'!$C$22)^(CJ3 - 'Commerical Assumptions'!$C$20), 0)</f>
        <v>0</v>
      </c>
      <c r="CL6" s="41">
        <f>IF(CL4 = "Yes", 'Commerical Assumptions'!$C$17 * 12 * (1 + 'Commerical Assumptions'!$C$22)^(CK3 - 'Commerical Assumptions'!$C$20), 0)</f>
        <v>0</v>
      </c>
      <c r="CM6" s="41">
        <f>IF(CM4 = "Yes", 'Commerical Assumptions'!$C$17 * 12 * (1 + 'Commerical Assumptions'!$C$22)^(CL3 - 'Commerical Assumptions'!$C$20), 0)</f>
        <v>0</v>
      </c>
      <c r="CN6" s="41">
        <f>IF(CN4 = "Yes", 'Commerical Assumptions'!$C$17 * 12 * (1 + 'Commerical Assumptions'!$C$22)^(CM3 - 'Commerical Assumptions'!$C$20), 0)</f>
        <v>0</v>
      </c>
      <c r="CO6" s="41">
        <f>IF(CO4 = "Yes", 'Commerical Assumptions'!$C$17 * 12 * (1 + 'Commerical Assumptions'!$C$22)^(CN3 - 'Commerical Assumptions'!$C$20), 0)</f>
        <v>0</v>
      </c>
      <c r="CP6" s="41">
        <f>IF(CP4 = "Yes", 'Commerical Assumptions'!$C$17 * 12 * (1 + 'Commerical Assumptions'!$C$22)^(CO3 - 'Commerical Assumptions'!$C$20), 0)</f>
        <v>0</v>
      </c>
      <c r="CQ6" s="41">
        <f>IF(CQ4 = "Yes", 'Commerical Assumptions'!$C$17 * 12 * (1 + 'Commerical Assumptions'!$C$22)^(CP3 - 'Commerical Assumptions'!$C$20), 0)</f>
        <v>0</v>
      </c>
      <c r="CR6" s="41">
        <f>IF(CR4 = "Yes", 'Commerical Assumptions'!$C$17 * 12 * (1 + 'Commerical Assumptions'!$C$22)^(CQ3 - 'Commerical Assumptions'!$C$20), 0)</f>
        <v>0</v>
      </c>
      <c r="CS6" s="41">
        <f>IF(CS4 = "Yes", 'Commerical Assumptions'!$C$17 * 12 * (1 + 'Commerical Assumptions'!$C$22)^(CR3 - 'Commerical Assumptions'!$C$20), 0)</f>
        <v>0</v>
      </c>
      <c r="CT6" s="41">
        <f>IF(CT4 = "Yes", 'Commerical Assumptions'!$C$17 * 12 * (1 + 'Commerical Assumptions'!$C$22)^(CS3 - 'Commerical Assumptions'!$C$20), 0)</f>
        <v>0</v>
      </c>
      <c r="CU6" s="41">
        <f>IF(CU4 = "Yes", 'Commerical Assumptions'!$C$17 * 12 * (1 + 'Commerical Assumptions'!$C$22)^(CT3 - 'Commerical Assumptions'!$C$20), 0)</f>
        <v>0</v>
      </c>
      <c r="CV6" s="41">
        <f>IF(CV4 = "Yes", 'Commerical Assumptions'!$C$17 * 12 * (1 + 'Commerical Assumptions'!$C$22)^(CU3 - 'Commerical Assumptions'!$C$20), 0)</f>
        <v>0</v>
      </c>
    </row>
    <row r="7" spans="1:105" ht="20.25" customHeight="1">
      <c r="C7" s="25"/>
      <c r="D7" t="s">
        <v>88</v>
      </c>
      <c r="E7" s="42">
        <f>IF(E4 = "Yes", 'Commerical Assumptions'!$F$17 * 12 * (1 + 'Commerical Assumptions'!$F$22)^(D3 - 'Commerical Assumptions'!$F$20), 0)</f>
        <v>0</v>
      </c>
      <c r="F7" s="42">
        <f>IF(F4 = "Yes", 'Commerical Assumptions'!$F$17 * 12 * (1 + 'Commerical Assumptions'!$F$22)^(E3 - 'Commerical Assumptions'!$F$20), 0)</f>
        <v>0</v>
      </c>
      <c r="G7" s="42">
        <f>IF(G4 = "Yes", 'Commerical Assumptions'!$F$17 * 12 * (1 + 'Commerical Assumptions'!$F$22)^(F3 - 'Commerical Assumptions'!$F$20), 0)</f>
        <v>0</v>
      </c>
      <c r="H7" s="42">
        <f>IF(H4 = "Yes", 'Commerical Assumptions'!$F$17 * 12 * (1 + 'Commerical Assumptions'!$F$22)^(G3 - 'Commerical Assumptions'!$F$20), 0)</f>
        <v>103476.97297297296</v>
      </c>
      <c r="I7" s="42">
        <f>IF(I4 = "Yes", 'Commerical Assumptions'!$F$17 * 12 * (1 + 'Commerical Assumptions'!$F$22)^(H3 - 'Commerical Assumptions'!$F$20), 0)</f>
        <v>107202.14399999999</v>
      </c>
      <c r="J7" s="42">
        <f>IF(J4 = "Yes", 'Commerical Assumptions'!$F$17 * 12 * (1 + 'Commerical Assumptions'!$F$22)^(I3 - 'Commerical Assumptions'!$F$20), 0)</f>
        <v>111061.42118399999</v>
      </c>
      <c r="K7" s="42">
        <f>IF(K4 = "Yes", 'Commerical Assumptions'!$F$17 * 12 * (1 + 'Commerical Assumptions'!$F$22)^(J3 - 'Commerical Assumptions'!$F$20), 0)</f>
        <v>115059.63234662398</v>
      </c>
      <c r="L7" s="42">
        <f>IF(L4 = "Yes", 'Commerical Assumptions'!$F$17 * 12 * (1 + 'Commerical Assumptions'!$F$22)^(K3 - 'Commerical Assumptions'!$F$20), 0)</f>
        <v>119201.77911110246</v>
      </c>
      <c r="M7" s="42">
        <f>IF(M4 = "Yes", 'Commerical Assumptions'!$F$17 * 12 * (1 + 'Commerical Assumptions'!$F$22)^(L3 - 'Commerical Assumptions'!$F$20), 0)</f>
        <v>123493.04315910215</v>
      </c>
      <c r="N7" s="42">
        <f>IF(N4 = "Yes", 'Commerical Assumptions'!$F$17 * 12 * (1 + 'Commerical Assumptions'!$F$22)^(M3 - 'Commerical Assumptions'!$F$20), 0)</f>
        <v>127938.79271282983</v>
      </c>
      <c r="O7" s="42">
        <f>IF(O4 = "Yes", 'Commerical Assumptions'!$F$17 * 12 * (1 + 'Commerical Assumptions'!$F$22)^(N3 - 'Commerical Assumptions'!$F$20), 0)</f>
        <v>132544.5892504917</v>
      </c>
      <c r="P7" s="42">
        <f>IF(P4 = "Yes", 'Commerical Assumptions'!$F$17 * 12 * (1 + 'Commerical Assumptions'!$F$22)^(O3 - 'Commerical Assumptions'!$F$20), 0)</f>
        <v>137316.1944635094</v>
      </c>
      <c r="Q7" s="42">
        <f>IF(Q4 = "Yes", 'Commerical Assumptions'!$F$17 * 12 * (1 + 'Commerical Assumptions'!$F$22)^(P3 - 'Commerical Assumptions'!$F$20), 0)</f>
        <v>0</v>
      </c>
      <c r="R7" s="42">
        <f>IF(R4 = "Yes", 'Commerical Assumptions'!$F$17 * 12 * (1 + 'Commerical Assumptions'!$F$22)^(Q3 - 'Commerical Assumptions'!$F$20), 0)</f>
        <v>0</v>
      </c>
      <c r="S7" s="42">
        <f>IF(S4 = "Yes", 'Commerical Assumptions'!$F$17 * 12 * (1 + 'Commerical Assumptions'!$F$22)^(R3 - 'Commerical Assumptions'!$F$20), 0)</f>
        <v>0</v>
      </c>
      <c r="T7" s="42">
        <f>IF(T4 = "Yes", 'Commerical Assumptions'!$F$17 * 12 * (1 + 'Commerical Assumptions'!$F$22)^(S3 - 'Commerical Assumptions'!$F$20), 0)</f>
        <v>0</v>
      </c>
      <c r="U7" s="42">
        <f>IF(U4 = "Yes", 'Commerical Assumptions'!$F$17 * 12 * (1 + 'Commerical Assumptions'!$F$22)^(T3 - 'Commerical Assumptions'!$F$20), 0)</f>
        <v>0</v>
      </c>
      <c r="V7" s="42">
        <f>IF(V4 = "Yes", 'Commerical Assumptions'!$F$17 * 12 * (1 + 'Commerical Assumptions'!$F$22)^(U3 - 'Commerical Assumptions'!$F$20), 0)</f>
        <v>0</v>
      </c>
      <c r="W7" s="42">
        <f>IF(W4 = "Yes", 'Commerical Assumptions'!$F$17 * 12 * (1 + 'Commerical Assumptions'!$F$22)^(V3 - 'Commerical Assumptions'!$F$20), 0)</f>
        <v>0</v>
      </c>
      <c r="X7" s="42">
        <f>IF(X4 = "Yes", 'Commerical Assumptions'!$F$17 * 12 * (1 + 'Commerical Assumptions'!$F$22)^(W3 - 'Commerical Assumptions'!$F$20), 0)</f>
        <v>0</v>
      </c>
      <c r="Y7" s="42">
        <f>IF(Y4 = "Yes", 'Commerical Assumptions'!$F$17 * 12 * (1 + 'Commerical Assumptions'!$F$22)^(X3 - 'Commerical Assumptions'!$F$20), 0)</f>
        <v>0</v>
      </c>
      <c r="Z7" s="42">
        <f>IF(Z4 = "Yes", 'Commerical Assumptions'!$F$17 * 12 * (1 + 'Commerical Assumptions'!$F$22)^(Y3 - 'Commerical Assumptions'!$F$20), 0)</f>
        <v>0</v>
      </c>
      <c r="AA7" s="42">
        <f>IF(AA4 = "Yes", 'Commerical Assumptions'!$F$17 * 12 * (1 + 'Commerical Assumptions'!$F$22)^(Z3 - 'Commerical Assumptions'!$F$20), 0)</f>
        <v>0</v>
      </c>
      <c r="AB7" s="42">
        <f>IF(AB4 = "Yes", 'Commerical Assumptions'!$F$17 * 12 * (1 + 'Commerical Assumptions'!$F$22)^(AA3 - 'Commerical Assumptions'!$F$20), 0)</f>
        <v>0</v>
      </c>
      <c r="AC7" s="42">
        <f>IF(AC4 = "Yes", 'Commerical Assumptions'!$F$17 * 12 * (1 + 'Commerical Assumptions'!$F$22)^(AB3 - 'Commerical Assumptions'!$F$20), 0)</f>
        <v>0</v>
      </c>
      <c r="AD7" s="42">
        <f>IF(AD4 = "Yes", 'Commerical Assumptions'!$F$17 * 12 * (1 + 'Commerical Assumptions'!$F$22)^(AC3 - 'Commerical Assumptions'!$F$20), 0)</f>
        <v>0</v>
      </c>
      <c r="AE7" s="42">
        <f>IF(AE4 = "Yes", 'Commerical Assumptions'!$F$17 * 12 * (1 + 'Commerical Assumptions'!$F$22)^(AD3 - 'Commerical Assumptions'!$F$20), 0)</f>
        <v>0</v>
      </c>
      <c r="AF7" s="42">
        <f>IF(AF4 = "Yes", 'Commerical Assumptions'!$F$17 * 12 * (1 + 'Commerical Assumptions'!$F$22)^(AE3 - 'Commerical Assumptions'!$F$20), 0)</f>
        <v>0</v>
      </c>
      <c r="AG7" s="42">
        <f>IF(AG4 = "Yes", 'Commerical Assumptions'!$F$17 * 12 * (1 + 'Commerical Assumptions'!$F$22)^(AF3 - 'Commerical Assumptions'!$F$20), 0)</f>
        <v>0</v>
      </c>
      <c r="AH7" s="42">
        <f>IF(AH4 = "Yes", 'Commerical Assumptions'!$F$17 * 12 * (1 + 'Commerical Assumptions'!$F$22)^(AG3 - 'Commerical Assumptions'!$F$20), 0)</f>
        <v>0</v>
      </c>
      <c r="AI7" s="42">
        <f>IF(AI4 = "Yes", 'Commerical Assumptions'!$F$17 * 12 * (1 + 'Commerical Assumptions'!$F$22)^(AH3 - 'Commerical Assumptions'!$F$20), 0)</f>
        <v>0</v>
      </c>
      <c r="AJ7" s="42">
        <f>IF(AJ4 = "Yes", 'Commerical Assumptions'!$F$17 * 12 * (1 + 'Commerical Assumptions'!$F$22)^(AI3 - 'Commerical Assumptions'!$F$20), 0)</f>
        <v>0</v>
      </c>
      <c r="AK7" s="42">
        <f>IF(AK4 = "Yes", 'Commerical Assumptions'!$F$17 * 12 * (1 + 'Commerical Assumptions'!$F$22)^(AJ3 - 'Commerical Assumptions'!$F$20), 0)</f>
        <v>0</v>
      </c>
      <c r="AL7" s="42">
        <f>IF(AL4 = "Yes", 'Commerical Assumptions'!$F$17 * 12 * (1 + 'Commerical Assumptions'!$F$22)^(AK3 - 'Commerical Assumptions'!$F$20), 0)</f>
        <v>0</v>
      </c>
      <c r="AM7" s="42">
        <f>IF(AM4 = "Yes", 'Commerical Assumptions'!$F$17 * 12 * (1 + 'Commerical Assumptions'!$F$22)^(AL3 - 'Commerical Assumptions'!$F$20), 0)</f>
        <v>0</v>
      </c>
      <c r="AN7" s="42">
        <f>IF(AN4 = "Yes", 'Commerical Assumptions'!$F$17 * 12 * (1 + 'Commerical Assumptions'!$F$22)^(AM3 - 'Commerical Assumptions'!$F$20), 0)</f>
        <v>0</v>
      </c>
      <c r="AO7" s="42">
        <f>IF(AO4 = "Yes", 'Commerical Assumptions'!$F$17 * 12 * (1 + 'Commerical Assumptions'!$F$22)^(AN3 - 'Commerical Assumptions'!$F$20), 0)</f>
        <v>0</v>
      </c>
      <c r="AP7" s="42">
        <f>IF(AP4 = "Yes", 'Commerical Assumptions'!$F$17 * 12 * (1 + 'Commerical Assumptions'!$F$22)^(AO3 - 'Commerical Assumptions'!$F$20), 0)</f>
        <v>0</v>
      </c>
      <c r="AQ7" s="42">
        <f>IF(AQ4 = "Yes", 'Commerical Assumptions'!$F$17 * 12 * (1 + 'Commerical Assumptions'!$F$22)^(AP3 - 'Commerical Assumptions'!$F$20), 0)</f>
        <v>0</v>
      </c>
      <c r="AR7" s="42">
        <f>IF(AR4 = "Yes", 'Commerical Assumptions'!$F$17 * 12 * (1 + 'Commerical Assumptions'!$F$22)^(AQ3 - 'Commerical Assumptions'!$F$20), 0)</f>
        <v>0</v>
      </c>
      <c r="AS7" s="42">
        <f>IF(AS4 = "Yes", 'Commerical Assumptions'!$F$17 * 12 * (1 + 'Commerical Assumptions'!$F$22)^(AR3 - 'Commerical Assumptions'!$F$20), 0)</f>
        <v>0</v>
      </c>
      <c r="AT7" s="42">
        <f>IF(AT4 = "Yes", 'Commerical Assumptions'!$F$17 * 12 * (1 + 'Commerical Assumptions'!$F$22)^(AS3 - 'Commerical Assumptions'!$F$20), 0)</f>
        <v>0</v>
      </c>
      <c r="AU7" s="42">
        <f>IF(AU4 = "Yes", 'Commerical Assumptions'!$F$17 * 12 * (1 + 'Commerical Assumptions'!$F$22)^(AT3 - 'Commerical Assumptions'!$F$20), 0)</f>
        <v>0</v>
      </c>
      <c r="AV7" s="42">
        <f>IF(AV4 = "Yes", 'Commerical Assumptions'!$F$17 * 12 * (1 + 'Commerical Assumptions'!$F$22)^(AU3 - 'Commerical Assumptions'!$F$20), 0)</f>
        <v>0</v>
      </c>
      <c r="AW7" s="42">
        <f>IF(AW4 = "Yes", 'Commerical Assumptions'!$F$17 * 12 * (1 + 'Commerical Assumptions'!$F$22)^(AV3 - 'Commerical Assumptions'!$F$20), 0)</f>
        <v>0</v>
      </c>
      <c r="AX7" s="42">
        <f>IF(AX4 = "Yes", 'Commerical Assumptions'!$F$17 * 12 * (1 + 'Commerical Assumptions'!$F$22)^(AW3 - 'Commerical Assumptions'!$F$20), 0)</f>
        <v>0</v>
      </c>
      <c r="AY7" s="42">
        <f>IF(AY4 = "Yes", 'Commerical Assumptions'!$F$17 * 12 * (1 + 'Commerical Assumptions'!$F$22)^(AX3 - 'Commerical Assumptions'!$F$20), 0)</f>
        <v>0</v>
      </c>
      <c r="AZ7" s="42">
        <f>IF(AZ4 = "Yes", 'Commerical Assumptions'!$F$17 * 12 * (1 + 'Commerical Assumptions'!$F$22)^(AY3 - 'Commerical Assumptions'!$F$20), 0)</f>
        <v>0</v>
      </c>
      <c r="BA7" s="42">
        <f>IF(BA4 = "Yes", 'Commerical Assumptions'!$F$17 * 12 * (1 + 'Commerical Assumptions'!$F$22)^(AZ3 - 'Commerical Assumptions'!$F$20), 0)</f>
        <v>0</v>
      </c>
      <c r="BB7" s="42">
        <f>IF(BB4 = "Yes", 'Commerical Assumptions'!$F$17 * 12 * (1 + 'Commerical Assumptions'!$F$22)^(BA3 - 'Commerical Assumptions'!$F$20), 0)</f>
        <v>0</v>
      </c>
      <c r="BC7" s="42">
        <f>IF(BC4 = "Yes", 'Commerical Assumptions'!$F$17 * 12 * (1 + 'Commerical Assumptions'!$F$22)^(BB3 - 'Commerical Assumptions'!$F$20), 0)</f>
        <v>0</v>
      </c>
      <c r="BD7" s="42">
        <f>IF(BD4 = "Yes", 'Commerical Assumptions'!$F$17 * 12 * (1 + 'Commerical Assumptions'!$F$22)^(BC3 - 'Commerical Assumptions'!$F$20), 0)</f>
        <v>0</v>
      </c>
      <c r="BE7" s="42">
        <f>IF(BE4 = "Yes", 'Commerical Assumptions'!$F$17 * 12 * (1 + 'Commerical Assumptions'!$F$22)^(BD3 - 'Commerical Assumptions'!$F$20), 0)</f>
        <v>0</v>
      </c>
      <c r="BF7" s="42">
        <f>IF(BF4 = "Yes", 'Commerical Assumptions'!$F$17 * 12 * (1 + 'Commerical Assumptions'!$F$22)^(BE3 - 'Commerical Assumptions'!$F$20), 0)</f>
        <v>0</v>
      </c>
      <c r="BG7" s="42">
        <f>IF(BG4 = "Yes", 'Commerical Assumptions'!$F$17 * 12 * (1 + 'Commerical Assumptions'!$F$22)^(BF3 - 'Commerical Assumptions'!$F$20), 0)</f>
        <v>0</v>
      </c>
      <c r="BH7" s="42">
        <f>IF(BH4 = "Yes", 'Commerical Assumptions'!$F$17 * 12 * (1 + 'Commerical Assumptions'!$F$22)^(BG3 - 'Commerical Assumptions'!$F$20), 0)</f>
        <v>0</v>
      </c>
      <c r="BI7" s="42">
        <f>IF(BI4 = "Yes", 'Commerical Assumptions'!$F$17 * 12 * (1 + 'Commerical Assumptions'!$F$22)^(BH3 - 'Commerical Assumptions'!$F$20), 0)</f>
        <v>0</v>
      </c>
      <c r="BJ7" s="42">
        <f>IF(BJ4 = "Yes", 'Commerical Assumptions'!$F$17 * 12 * (1 + 'Commerical Assumptions'!$F$22)^(BI3 - 'Commerical Assumptions'!$F$20), 0)</f>
        <v>0</v>
      </c>
      <c r="BK7" s="42">
        <f>IF(BK4 = "Yes", 'Commerical Assumptions'!$F$17 * 12 * (1 + 'Commerical Assumptions'!$F$22)^(BJ3 - 'Commerical Assumptions'!$F$20), 0)</f>
        <v>0</v>
      </c>
      <c r="BL7" s="42">
        <f>IF(BL4 = "Yes", 'Commerical Assumptions'!$F$17 * 12 * (1 + 'Commerical Assumptions'!$F$22)^(BK3 - 'Commerical Assumptions'!$F$20), 0)</f>
        <v>0</v>
      </c>
      <c r="BM7" s="42">
        <f>IF(BM4 = "Yes", 'Commerical Assumptions'!$F$17 * 12 * (1 + 'Commerical Assumptions'!$F$22)^(BL3 - 'Commerical Assumptions'!$F$20), 0)</f>
        <v>0</v>
      </c>
      <c r="BN7" s="42">
        <f>IF(BN4 = "Yes", 'Commerical Assumptions'!$F$17 * 12 * (1 + 'Commerical Assumptions'!$F$22)^(BM3 - 'Commerical Assumptions'!$F$20), 0)</f>
        <v>0</v>
      </c>
      <c r="BO7" s="42">
        <f>IF(BO4 = "Yes", 'Commerical Assumptions'!$F$17 * 12 * (1 + 'Commerical Assumptions'!$F$22)^(BN3 - 'Commerical Assumptions'!$F$20), 0)</f>
        <v>0</v>
      </c>
      <c r="BP7" s="42">
        <f>IF(BP4 = "Yes", 'Commerical Assumptions'!$F$17 * 12 * (1 + 'Commerical Assumptions'!$F$22)^(BO3 - 'Commerical Assumptions'!$F$20), 0)</f>
        <v>0</v>
      </c>
      <c r="BQ7" s="42">
        <f>IF(BQ4 = "Yes", 'Commerical Assumptions'!$F$17 * 12 * (1 + 'Commerical Assumptions'!$F$22)^(BP3 - 'Commerical Assumptions'!$F$20), 0)</f>
        <v>0</v>
      </c>
      <c r="BR7" s="42">
        <f>IF(BR4 = "Yes", 'Commerical Assumptions'!$F$17 * 12 * (1 + 'Commerical Assumptions'!$F$22)^(BQ3 - 'Commerical Assumptions'!$F$20), 0)</f>
        <v>0</v>
      </c>
      <c r="BS7" s="42">
        <f>IF(BS4 = "Yes", 'Commerical Assumptions'!$F$17 * 12 * (1 + 'Commerical Assumptions'!$F$22)^(BR3 - 'Commerical Assumptions'!$F$20), 0)</f>
        <v>0</v>
      </c>
      <c r="BT7" s="42">
        <f>IF(BT4 = "Yes", 'Commerical Assumptions'!$F$17 * 12 * (1 + 'Commerical Assumptions'!$F$22)^(BS3 - 'Commerical Assumptions'!$F$20), 0)</f>
        <v>0</v>
      </c>
      <c r="BU7" s="42">
        <f>IF(BU4 = "Yes", 'Commerical Assumptions'!$F$17 * 12 * (1 + 'Commerical Assumptions'!$F$22)^(BT3 - 'Commerical Assumptions'!$F$20), 0)</f>
        <v>0</v>
      </c>
      <c r="BV7" s="42">
        <f>IF(BV4 = "Yes", 'Commerical Assumptions'!$F$17 * 12 * (1 + 'Commerical Assumptions'!$F$22)^(BU3 - 'Commerical Assumptions'!$F$20), 0)</f>
        <v>0</v>
      </c>
      <c r="BW7" s="42">
        <f>IF(BW4 = "Yes", 'Commerical Assumptions'!$F$17 * 12 * (1 + 'Commerical Assumptions'!$F$22)^(BV3 - 'Commerical Assumptions'!$F$20), 0)</f>
        <v>0</v>
      </c>
      <c r="BX7" s="42">
        <f>IF(BX4 = "Yes", 'Commerical Assumptions'!$F$17 * 12 * (1 + 'Commerical Assumptions'!$F$22)^(BW3 - 'Commerical Assumptions'!$F$20), 0)</f>
        <v>0</v>
      </c>
      <c r="BY7" s="42">
        <f>IF(BY4 = "Yes", 'Commerical Assumptions'!$F$17 * 12 * (1 + 'Commerical Assumptions'!$F$22)^(BX3 - 'Commerical Assumptions'!$F$20), 0)</f>
        <v>0</v>
      </c>
      <c r="BZ7" s="42">
        <f>IF(BZ4 = "Yes", 'Commerical Assumptions'!$F$17 * 12 * (1 + 'Commerical Assumptions'!$F$22)^(BY3 - 'Commerical Assumptions'!$F$20), 0)</f>
        <v>0</v>
      </c>
      <c r="CA7" s="42">
        <f>IF(CA4 = "Yes", 'Commerical Assumptions'!$F$17 * 12 * (1 + 'Commerical Assumptions'!$F$22)^(BZ3 - 'Commerical Assumptions'!$F$20), 0)</f>
        <v>0</v>
      </c>
      <c r="CB7" s="42">
        <f>IF(CB4 = "Yes", 'Commerical Assumptions'!$F$17 * 12 * (1 + 'Commerical Assumptions'!$F$22)^(CA3 - 'Commerical Assumptions'!$F$20), 0)</f>
        <v>0</v>
      </c>
      <c r="CC7" s="42">
        <f>IF(CC4 = "Yes", 'Commerical Assumptions'!$F$17 * 12 * (1 + 'Commerical Assumptions'!$F$22)^(CB3 - 'Commerical Assumptions'!$F$20), 0)</f>
        <v>0</v>
      </c>
      <c r="CD7" s="42">
        <f>IF(CD4 = "Yes", 'Commerical Assumptions'!$F$17 * 12 * (1 + 'Commerical Assumptions'!$F$22)^(CC3 - 'Commerical Assumptions'!$F$20), 0)</f>
        <v>0</v>
      </c>
      <c r="CE7" s="42">
        <f>IF(CE4 = "Yes", 'Commerical Assumptions'!$F$17 * 12 * (1 + 'Commerical Assumptions'!$F$22)^(CD3 - 'Commerical Assumptions'!$F$20), 0)</f>
        <v>0</v>
      </c>
      <c r="CF7" s="42">
        <f>IF(CF4 = "Yes", 'Commerical Assumptions'!$F$17 * 12 * (1 + 'Commerical Assumptions'!$F$22)^(CE3 - 'Commerical Assumptions'!$F$20), 0)</f>
        <v>0</v>
      </c>
      <c r="CG7" s="42">
        <f>IF(CG4 = "Yes", 'Commerical Assumptions'!$F$17 * 12 * (1 + 'Commerical Assumptions'!$F$22)^(CF3 - 'Commerical Assumptions'!$F$20), 0)</f>
        <v>0</v>
      </c>
      <c r="CH7" s="42">
        <f>IF(CH4 = "Yes", 'Commerical Assumptions'!$F$17 * 12 * (1 + 'Commerical Assumptions'!$F$22)^(CG3 - 'Commerical Assumptions'!$F$20), 0)</f>
        <v>0</v>
      </c>
      <c r="CI7" s="42">
        <f>IF(CI4 = "Yes", 'Commerical Assumptions'!$F$17 * 12 * (1 + 'Commerical Assumptions'!$F$22)^(CH3 - 'Commerical Assumptions'!$F$20), 0)</f>
        <v>0</v>
      </c>
      <c r="CJ7" s="42">
        <f>IF(CJ4 = "Yes", 'Commerical Assumptions'!$F$17 * 12 * (1 + 'Commerical Assumptions'!$F$22)^(CI3 - 'Commerical Assumptions'!$F$20), 0)</f>
        <v>0</v>
      </c>
      <c r="CK7" s="42">
        <f>IF(CK4 = "Yes", 'Commerical Assumptions'!$F$17 * 12 * (1 + 'Commerical Assumptions'!$F$22)^(CJ3 - 'Commerical Assumptions'!$F$20), 0)</f>
        <v>0</v>
      </c>
      <c r="CL7" s="42">
        <f>IF(CL4 = "Yes", 'Commerical Assumptions'!$F$17 * 12 * (1 + 'Commerical Assumptions'!$F$22)^(CK3 - 'Commerical Assumptions'!$F$20), 0)</f>
        <v>0</v>
      </c>
      <c r="CM7" s="42">
        <f>IF(CM4 = "Yes", 'Commerical Assumptions'!$F$17 * 12 * (1 + 'Commerical Assumptions'!$F$22)^(CL3 - 'Commerical Assumptions'!$F$20), 0)</f>
        <v>0</v>
      </c>
      <c r="CN7" s="42">
        <f>IF(CN4 = "Yes", 'Commerical Assumptions'!$F$17 * 12 * (1 + 'Commerical Assumptions'!$F$22)^(CM3 - 'Commerical Assumptions'!$F$20), 0)</f>
        <v>0</v>
      </c>
      <c r="CO7" s="42">
        <f>IF(CO4 = "Yes", 'Commerical Assumptions'!$F$17 * 12 * (1 + 'Commerical Assumptions'!$F$22)^(CN3 - 'Commerical Assumptions'!$F$20), 0)</f>
        <v>0</v>
      </c>
      <c r="CP7" s="42">
        <f>IF(CP4 = "Yes", 'Commerical Assumptions'!$F$17 * 12 * (1 + 'Commerical Assumptions'!$F$22)^(CO3 - 'Commerical Assumptions'!$F$20), 0)</f>
        <v>0</v>
      </c>
      <c r="CQ7" s="42">
        <f>IF(CQ4 = "Yes", 'Commerical Assumptions'!$F$17 * 12 * (1 + 'Commerical Assumptions'!$F$22)^(CP3 - 'Commerical Assumptions'!$F$20), 0)</f>
        <v>0</v>
      </c>
      <c r="CR7" s="42">
        <f>IF(CR4 = "Yes", 'Commerical Assumptions'!$F$17 * 12 * (1 + 'Commerical Assumptions'!$F$22)^(CQ3 - 'Commerical Assumptions'!$F$20), 0)</f>
        <v>0</v>
      </c>
      <c r="CS7" s="42">
        <f>IF(CS4 = "Yes", 'Commerical Assumptions'!$F$17 * 12 * (1 + 'Commerical Assumptions'!$F$22)^(CR3 - 'Commerical Assumptions'!$F$20), 0)</f>
        <v>0</v>
      </c>
      <c r="CT7" s="42">
        <f>IF(CT4 = "Yes", 'Commerical Assumptions'!$F$17 * 12 * (1 + 'Commerical Assumptions'!$F$22)^(CS3 - 'Commerical Assumptions'!$F$20), 0)</f>
        <v>0</v>
      </c>
      <c r="CU7" s="42">
        <f>IF(CU4 = "Yes", 'Commerical Assumptions'!$F$17 * 12 * (1 + 'Commerical Assumptions'!$F$22)^(CT3 - 'Commerical Assumptions'!$F$20), 0)</f>
        <v>0</v>
      </c>
      <c r="CV7" s="42">
        <f>IF(CV4 = "Yes", 'Commerical Assumptions'!$F$17 * 12 * (1 + 'Commerical Assumptions'!$F$22)^(CU3 - 'Commerical Assumptions'!$F$20), 0)</f>
        <v>0</v>
      </c>
    </row>
    <row r="8" spans="1:105" s="21" customFormat="1" ht="20.25" customHeight="1">
      <c r="A8"/>
      <c r="B8"/>
      <c r="C8" s="25"/>
      <c r="D8" s="21" t="s">
        <v>89</v>
      </c>
      <c r="E8" s="41">
        <f>IF(E4 = "Yes", 'Commerical Assumptions'!$I$17 * 12 * (1 + 'Commerical Assumptions'!$I$22)^(D3 - 'Commerical Assumptions'!$I$20), 0)</f>
        <v>0</v>
      </c>
      <c r="F8" s="41">
        <f>IF(F4 = "Yes", 'Commerical Assumptions'!$I$17 * 12 * (1 + 'Commerical Assumptions'!$I$22)^(E3 - 'Commerical Assumptions'!$I$20), 0)</f>
        <v>0</v>
      </c>
      <c r="G8" s="41">
        <f>IF(G4 = "Yes", 'Commerical Assumptions'!$I$17 * 12 * (1 + 'Commerical Assumptions'!$I$22)^(F3 - 'Commerical Assumptions'!$I$20), 0)</f>
        <v>0</v>
      </c>
      <c r="H8" s="41">
        <f>IF(H4 = "Yes", 'Commerical Assumptions'!$I$17 * 12 * (1 + 'Commerical Assumptions'!$I$22)^(G3 - 'Commerical Assumptions'!$I$20), 0)</f>
        <v>103476.97297297296</v>
      </c>
      <c r="I8" s="41">
        <f>IF(I4 = "Yes", 'Commerical Assumptions'!$I$17 * 12 * (1 + 'Commerical Assumptions'!$I$22)^(H3 - 'Commerical Assumptions'!$I$20), 0)</f>
        <v>107202.14399999999</v>
      </c>
      <c r="J8" s="41">
        <f>IF(J4 = "Yes", 'Commerical Assumptions'!$I$17 * 12 * (1 + 'Commerical Assumptions'!$I$22)^(I3 - 'Commerical Assumptions'!$I$20), 0)</f>
        <v>111061.42118399999</v>
      </c>
      <c r="K8" s="41">
        <f>IF(K4 = "Yes", 'Commerical Assumptions'!$I$17 * 12 * (1 + 'Commerical Assumptions'!$I$22)^(J3 - 'Commerical Assumptions'!$I$20), 0)</f>
        <v>115059.63234662398</v>
      </c>
      <c r="L8" s="41">
        <f>IF(L4 = "Yes", 'Commerical Assumptions'!$I$17 * 12 * (1 + 'Commerical Assumptions'!$I$22)^(K3 - 'Commerical Assumptions'!$I$20), 0)</f>
        <v>119201.77911110246</v>
      </c>
      <c r="M8" s="41">
        <f>IF(M4 = "Yes", 'Commerical Assumptions'!$I$17 * 12 * (1 + 'Commerical Assumptions'!$I$22)^(L3 - 'Commerical Assumptions'!$I$20), 0)</f>
        <v>123493.04315910215</v>
      </c>
      <c r="N8" s="41">
        <f>IF(N4 = "Yes", 'Commerical Assumptions'!$I$17 * 12 * (1 + 'Commerical Assumptions'!$I$22)^(M3 - 'Commerical Assumptions'!$I$20), 0)</f>
        <v>127938.79271282983</v>
      </c>
      <c r="O8" s="41">
        <f>IF(O4 = "Yes", 'Commerical Assumptions'!$I$17 * 12 * (1 + 'Commerical Assumptions'!$I$22)^(N3 - 'Commerical Assumptions'!$I$20), 0)</f>
        <v>132544.5892504917</v>
      </c>
      <c r="P8" s="41">
        <f>IF(P4 = "Yes", 'Commerical Assumptions'!$I$17 * 12 * (1 + 'Commerical Assumptions'!$I$22)^(O3 - 'Commerical Assumptions'!$I$20), 0)</f>
        <v>137316.1944635094</v>
      </c>
      <c r="Q8" s="41">
        <f>IF(Q4 = "Yes", 'Commerical Assumptions'!$I$17 * 12 * (1 + 'Commerical Assumptions'!$I$22)^(P3 - 'Commerical Assumptions'!$I$20), 0)</f>
        <v>0</v>
      </c>
      <c r="R8" s="41">
        <f>IF(R4 = "Yes", 'Commerical Assumptions'!$I$17 * 12 * (1 + 'Commerical Assumptions'!$I$22)^(Q3 - 'Commerical Assumptions'!$I$20), 0)</f>
        <v>0</v>
      </c>
      <c r="S8" s="41">
        <f>IF(S4 = "Yes", 'Commerical Assumptions'!$I$17 * 12 * (1 + 'Commerical Assumptions'!$I$22)^(R3 - 'Commerical Assumptions'!$I$20), 0)</f>
        <v>0</v>
      </c>
      <c r="T8" s="41">
        <f>IF(T4 = "Yes", 'Commerical Assumptions'!$I$17 * 12 * (1 + 'Commerical Assumptions'!$I$22)^(S3 - 'Commerical Assumptions'!$I$20), 0)</f>
        <v>0</v>
      </c>
      <c r="U8" s="41">
        <f>IF(U4 = "Yes", 'Commerical Assumptions'!$I$17 * 12 * (1 + 'Commerical Assumptions'!$I$22)^(T3 - 'Commerical Assumptions'!$I$20), 0)</f>
        <v>0</v>
      </c>
      <c r="V8" s="41">
        <f>IF(V4 = "Yes", 'Commerical Assumptions'!$I$17 * 12 * (1 + 'Commerical Assumptions'!$I$22)^(U3 - 'Commerical Assumptions'!$I$20), 0)</f>
        <v>0</v>
      </c>
      <c r="W8" s="41">
        <f>IF(W4 = "Yes", 'Commerical Assumptions'!$I$17 * 12 * (1 + 'Commerical Assumptions'!$I$22)^(V3 - 'Commerical Assumptions'!$I$20), 0)</f>
        <v>0</v>
      </c>
      <c r="X8" s="41">
        <f>IF(X4 = "Yes", 'Commerical Assumptions'!$I$17 * 12 * (1 + 'Commerical Assumptions'!$I$22)^(W3 - 'Commerical Assumptions'!$I$20), 0)</f>
        <v>0</v>
      </c>
      <c r="Y8" s="41">
        <f>IF(Y4 = "Yes", 'Commerical Assumptions'!$I$17 * 12 * (1 + 'Commerical Assumptions'!$I$22)^(X3 - 'Commerical Assumptions'!$I$20), 0)</f>
        <v>0</v>
      </c>
      <c r="Z8" s="41">
        <f>IF(Z4 = "Yes", 'Commerical Assumptions'!$I$17 * 12 * (1 + 'Commerical Assumptions'!$I$22)^(Y3 - 'Commerical Assumptions'!$I$20), 0)</f>
        <v>0</v>
      </c>
      <c r="AA8" s="41">
        <f>IF(AA4 = "Yes", 'Commerical Assumptions'!$I$17 * 12 * (1 + 'Commerical Assumptions'!$I$22)^(Z3 - 'Commerical Assumptions'!$I$20), 0)</f>
        <v>0</v>
      </c>
      <c r="AB8" s="41">
        <f>IF(AB4 = "Yes", 'Commerical Assumptions'!$I$17 * 12 * (1 + 'Commerical Assumptions'!$I$22)^(AA3 - 'Commerical Assumptions'!$I$20), 0)</f>
        <v>0</v>
      </c>
      <c r="AC8" s="41">
        <f>IF(AC4 = "Yes", 'Commerical Assumptions'!$I$17 * 12 * (1 + 'Commerical Assumptions'!$I$22)^(AB3 - 'Commerical Assumptions'!$I$20), 0)</f>
        <v>0</v>
      </c>
      <c r="AD8" s="41">
        <f>IF(AD4 = "Yes", 'Commerical Assumptions'!$I$17 * 12 * (1 + 'Commerical Assumptions'!$I$22)^(AC3 - 'Commerical Assumptions'!$I$20), 0)</f>
        <v>0</v>
      </c>
      <c r="AE8" s="41">
        <f>IF(AE4 = "Yes", 'Commerical Assumptions'!$I$17 * 12 * (1 + 'Commerical Assumptions'!$I$22)^(AD3 - 'Commerical Assumptions'!$I$20), 0)</f>
        <v>0</v>
      </c>
      <c r="AF8" s="41">
        <f>IF(AF4 = "Yes", 'Commerical Assumptions'!$I$17 * 12 * (1 + 'Commerical Assumptions'!$I$22)^(AE3 - 'Commerical Assumptions'!$I$20), 0)</f>
        <v>0</v>
      </c>
      <c r="AG8" s="41">
        <f>IF(AG4 = "Yes", 'Commerical Assumptions'!$I$17 * 12 * (1 + 'Commerical Assumptions'!$I$22)^(AF3 - 'Commerical Assumptions'!$I$20), 0)</f>
        <v>0</v>
      </c>
      <c r="AH8" s="41">
        <f>IF(AH4 = "Yes", 'Commerical Assumptions'!$I$17 * 12 * (1 + 'Commerical Assumptions'!$I$22)^(AG3 - 'Commerical Assumptions'!$I$20), 0)</f>
        <v>0</v>
      </c>
      <c r="AI8" s="41">
        <f>IF(AI4 = "Yes", 'Commerical Assumptions'!$I$17 * 12 * (1 + 'Commerical Assumptions'!$I$22)^(AH3 - 'Commerical Assumptions'!$I$20), 0)</f>
        <v>0</v>
      </c>
      <c r="AJ8" s="41">
        <f>IF(AJ4 = "Yes", 'Commerical Assumptions'!$I$17 * 12 * (1 + 'Commerical Assumptions'!$I$22)^(AI3 - 'Commerical Assumptions'!$I$20), 0)</f>
        <v>0</v>
      </c>
      <c r="AK8" s="41">
        <f>IF(AK4 = "Yes", 'Commerical Assumptions'!$I$17 * 12 * (1 + 'Commerical Assumptions'!$I$22)^(AJ3 - 'Commerical Assumptions'!$I$20), 0)</f>
        <v>0</v>
      </c>
      <c r="AL8" s="41">
        <f>IF(AL4 = "Yes", 'Commerical Assumptions'!$I$17 * 12 * (1 + 'Commerical Assumptions'!$I$22)^(AK3 - 'Commerical Assumptions'!$I$20), 0)</f>
        <v>0</v>
      </c>
      <c r="AM8" s="41">
        <f>IF(AM4 = "Yes", 'Commerical Assumptions'!$I$17 * 12 * (1 + 'Commerical Assumptions'!$I$22)^(AL3 - 'Commerical Assumptions'!$I$20), 0)</f>
        <v>0</v>
      </c>
      <c r="AN8" s="41">
        <f>IF(AN4 = "Yes", 'Commerical Assumptions'!$I$17 * 12 * (1 + 'Commerical Assumptions'!$I$22)^(AM3 - 'Commerical Assumptions'!$I$20), 0)</f>
        <v>0</v>
      </c>
      <c r="AO8" s="41">
        <f>IF(AO4 = "Yes", 'Commerical Assumptions'!$I$17 * 12 * (1 + 'Commerical Assumptions'!$I$22)^(AN3 - 'Commerical Assumptions'!$I$20), 0)</f>
        <v>0</v>
      </c>
      <c r="AP8" s="41">
        <f>IF(AP4 = "Yes", 'Commerical Assumptions'!$I$17 * 12 * (1 + 'Commerical Assumptions'!$I$22)^(AO3 - 'Commerical Assumptions'!$I$20), 0)</f>
        <v>0</v>
      </c>
      <c r="AQ8" s="41">
        <f>IF(AQ4 = "Yes", 'Commerical Assumptions'!$I$17 * 12 * (1 + 'Commerical Assumptions'!$I$22)^(AP3 - 'Commerical Assumptions'!$I$20), 0)</f>
        <v>0</v>
      </c>
      <c r="AR8" s="41">
        <f>IF(AR4 = "Yes", 'Commerical Assumptions'!$I$17 * 12 * (1 + 'Commerical Assumptions'!$I$22)^(AQ3 - 'Commerical Assumptions'!$I$20), 0)</f>
        <v>0</v>
      </c>
      <c r="AS8" s="41">
        <f>IF(AS4 = "Yes", 'Commerical Assumptions'!$I$17 * 12 * (1 + 'Commerical Assumptions'!$I$22)^(AR3 - 'Commerical Assumptions'!$I$20), 0)</f>
        <v>0</v>
      </c>
      <c r="AT8" s="41">
        <f>IF(AT4 = "Yes", 'Commerical Assumptions'!$I$17 * 12 * (1 + 'Commerical Assumptions'!$I$22)^(AS3 - 'Commerical Assumptions'!$I$20), 0)</f>
        <v>0</v>
      </c>
      <c r="AU8" s="41">
        <f>IF(AU4 = "Yes", 'Commerical Assumptions'!$I$17 * 12 * (1 + 'Commerical Assumptions'!$I$22)^(AT3 - 'Commerical Assumptions'!$I$20), 0)</f>
        <v>0</v>
      </c>
      <c r="AV8" s="41">
        <f>IF(AV4 = "Yes", 'Commerical Assumptions'!$I$17 * 12 * (1 + 'Commerical Assumptions'!$I$22)^(AU3 - 'Commerical Assumptions'!$I$20), 0)</f>
        <v>0</v>
      </c>
      <c r="AW8" s="41">
        <f>IF(AW4 = "Yes", 'Commerical Assumptions'!$I$17 * 12 * (1 + 'Commerical Assumptions'!$I$22)^(AV3 - 'Commerical Assumptions'!$I$20), 0)</f>
        <v>0</v>
      </c>
      <c r="AX8" s="41">
        <f>IF(AX4 = "Yes", 'Commerical Assumptions'!$I$17 * 12 * (1 + 'Commerical Assumptions'!$I$22)^(AW3 - 'Commerical Assumptions'!$I$20), 0)</f>
        <v>0</v>
      </c>
      <c r="AY8" s="41">
        <f>IF(AY4 = "Yes", 'Commerical Assumptions'!$I$17 * 12 * (1 + 'Commerical Assumptions'!$I$22)^(AX3 - 'Commerical Assumptions'!$I$20), 0)</f>
        <v>0</v>
      </c>
      <c r="AZ8" s="41">
        <f>IF(AZ4 = "Yes", 'Commerical Assumptions'!$I$17 * 12 * (1 + 'Commerical Assumptions'!$I$22)^(AY3 - 'Commerical Assumptions'!$I$20), 0)</f>
        <v>0</v>
      </c>
      <c r="BA8" s="41">
        <f>IF(BA4 = "Yes", 'Commerical Assumptions'!$I$17 * 12 * (1 + 'Commerical Assumptions'!$I$22)^(AZ3 - 'Commerical Assumptions'!$I$20), 0)</f>
        <v>0</v>
      </c>
      <c r="BB8" s="41">
        <f>IF(BB4 = "Yes", 'Commerical Assumptions'!$I$17 * 12 * (1 + 'Commerical Assumptions'!$I$22)^(BA3 - 'Commerical Assumptions'!$I$20), 0)</f>
        <v>0</v>
      </c>
      <c r="BC8" s="41">
        <f>IF(BC4 = "Yes", 'Commerical Assumptions'!$I$17 * 12 * (1 + 'Commerical Assumptions'!$I$22)^(BB3 - 'Commerical Assumptions'!$I$20), 0)</f>
        <v>0</v>
      </c>
      <c r="BD8" s="41">
        <f>IF(BD4 = "Yes", 'Commerical Assumptions'!$I$17 * 12 * (1 + 'Commerical Assumptions'!$I$22)^(BC3 - 'Commerical Assumptions'!$I$20), 0)</f>
        <v>0</v>
      </c>
      <c r="BE8" s="41">
        <f>IF(BE4 = "Yes", 'Commerical Assumptions'!$I$17 * 12 * (1 + 'Commerical Assumptions'!$I$22)^(BD3 - 'Commerical Assumptions'!$I$20), 0)</f>
        <v>0</v>
      </c>
      <c r="BF8" s="41">
        <f>IF(BF4 = "Yes", 'Commerical Assumptions'!$I$17 * 12 * (1 + 'Commerical Assumptions'!$I$22)^(BE3 - 'Commerical Assumptions'!$I$20), 0)</f>
        <v>0</v>
      </c>
      <c r="BG8" s="41">
        <f>IF(BG4 = "Yes", 'Commerical Assumptions'!$I$17 * 12 * (1 + 'Commerical Assumptions'!$I$22)^(BF3 - 'Commerical Assumptions'!$I$20), 0)</f>
        <v>0</v>
      </c>
      <c r="BH8" s="41">
        <f>IF(BH4 = "Yes", 'Commerical Assumptions'!$I$17 * 12 * (1 + 'Commerical Assumptions'!$I$22)^(BG3 - 'Commerical Assumptions'!$I$20), 0)</f>
        <v>0</v>
      </c>
      <c r="BI8" s="41">
        <f>IF(BI4 = "Yes", 'Commerical Assumptions'!$I$17 * 12 * (1 + 'Commerical Assumptions'!$I$22)^(BH3 - 'Commerical Assumptions'!$I$20), 0)</f>
        <v>0</v>
      </c>
      <c r="BJ8" s="41">
        <f>IF(BJ4 = "Yes", 'Commerical Assumptions'!$I$17 * 12 * (1 + 'Commerical Assumptions'!$I$22)^(BI3 - 'Commerical Assumptions'!$I$20), 0)</f>
        <v>0</v>
      </c>
      <c r="BK8" s="41">
        <f>IF(BK4 = "Yes", 'Commerical Assumptions'!$I$17 * 12 * (1 + 'Commerical Assumptions'!$I$22)^(BJ3 - 'Commerical Assumptions'!$I$20), 0)</f>
        <v>0</v>
      </c>
      <c r="BL8" s="41">
        <f>IF(BL4 = "Yes", 'Commerical Assumptions'!$I$17 * 12 * (1 + 'Commerical Assumptions'!$I$22)^(BK3 - 'Commerical Assumptions'!$I$20), 0)</f>
        <v>0</v>
      </c>
      <c r="BM8" s="41">
        <f>IF(BM4 = "Yes", 'Commerical Assumptions'!$I$17 * 12 * (1 + 'Commerical Assumptions'!$I$22)^(BL3 - 'Commerical Assumptions'!$I$20), 0)</f>
        <v>0</v>
      </c>
      <c r="BN8" s="41">
        <f>IF(BN4 = "Yes", 'Commerical Assumptions'!$I$17 * 12 * (1 + 'Commerical Assumptions'!$I$22)^(BM3 - 'Commerical Assumptions'!$I$20), 0)</f>
        <v>0</v>
      </c>
      <c r="BO8" s="41">
        <f>IF(BO4 = "Yes", 'Commerical Assumptions'!$I$17 * 12 * (1 + 'Commerical Assumptions'!$I$22)^(BN3 - 'Commerical Assumptions'!$I$20), 0)</f>
        <v>0</v>
      </c>
      <c r="BP8" s="41">
        <f>IF(BP4 = "Yes", 'Commerical Assumptions'!$I$17 * 12 * (1 + 'Commerical Assumptions'!$I$22)^(BO3 - 'Commerical Assumptions'!$I$20), 0)</f>
        <v>0</v>
      </c>
      <c r="BQ8" s="41">
        <f>IF(BQ4 = "Yes", 'Commerical Assumptions'!$I$17 * 12 * (1 + 'Commerical Assumptions'!$I$22)^(BP3 - 'Commerical Assumptions'!$I$20), 0)</f>
        <v>0</v>
      </c>
      <c r="BR8" s="41">
        <f>IF(BR4 = "Yes", 'Commerical Assumptions'!$I$17 * 12 * (1 + 'Commerical Assumptions'!$I$22)^(BQ3 - 'Commerical Assumptions'!$I$20), 0)</f>
        <v>0</v>
      </c>
      <c r="BS8" s="41">
        <f>IF(BS4 = "Yes", 'Commerical Assumptions'!$I$17 * 12 * (1 + 'Commerical Assumptions'!$I$22)^(BR3 - 'Commerical Assumptions'!$I$20), 0)</f>
        <v>0</v>
      </c>
      <c r="BT8" s="41">
        <f>IF(BT4 = "Yes", 'Commerical Assumptions'!$I$17 * 12 * (1 + 'Commerical Assumptions'!$I$22)^(BS3 - 'Commerical Assumptions'!$I$20), 0)</f>
        <v>0</v>
      </c>
      <c r="BU8" s="41">
        <f>IF(BU4 = "Yes", 'Commerical Assumptions'!$I$17 * 12 * (1 + 'Commerical Assumptions'!$I$22)^(BT3 - 'Commerical Assumptions'!$I$20), 0)</f>
        <v>0</v>
      </c>
      <c r="BV8" s="41">
        <f>IF(BV4 = "Yes", 'Commerical Assumptions'!$I$17 * 12 * (1 + 'Commerical Assumptions'!$I$22)^(BU3 - 'Commerical Assumptions'!$I$20), 0)</f>
        <v>0</v>
      </c>
      <c r="BW8" s="41">
        <f>IF(BW4 = "Yes", 'Commerical Assumptions'!$I$17 * 12 * (1 + 'Commerical Assumptions'!$I$22)^(BV3 - 'Commerical Assumptions'!$I$20), 0)</f>
        <v>0</v>
      </c>
      <c r="BX8" s="41">
        <f>IF(BX4 = "Yes", 'Commerical Assumptions'!$I$17 * 12 * (1 + 'Commerical Assumptions'!$I$22)^(BW3 - 'Commerical Assumptions'!$I$20), 0)</f>
        <v>0</v>
      </c>
      <c r="BY8" s="41">
        <f>IF(BY4 = "Yes", 'Commerical Assumptions'!$I$17 * 12 * (1 + 'Commerical Assumptions'!$I$22)^(BX3 - 'Commerical Assumptions'!$I$20), 0)</f>
        <v>0</v>
      </c>
      <c r="BZ8" s="41">
        <f>IF(BZ4 = "Yes", 'Commerical Assumptions'!$I$17 * 12 * (1 + 'Commerical Assumptions'!$I$22)^(BY3 - 'Commerical Assumptions'!$I$20), 0)</f>
        <v>0</v>
      </c>
      <c r="CA8" s="41">
        <f>IF(CA4 = "Yes", 'Commerical Assumptions'!$I$17 * 12 * (1 + 'Commerical Assumptions'!$I$22)^(BZ3 - 'Commerical Assumptions'!$I$20), 0)</f>
        <v>0</v>
      </c>
      <c r="CB8" s="41">
        <f>IF(CB4 = "Yes", 'Commerical Assumptions'!$I$17 * 12 * (1 + 'Commerical Assumptions'!$I$22)^(CA3 - 'Commerical Assumptions'!$I$20), 0)</f>
        <v>0</v>
      </c>
      <c r="CC8" s="41">
        <f>IF(CC4 = "Yes", 'Commerical Assumptions'!$I$17 * 12 * (1 + 'Commerical Assumptions'!$I$22)^(CB3 - 'Commerical Assumptions'!$I$20), 0)</f>
        <v>0</v>
      </c>
      <c r="CD8" s="41">
        <f>IF(CD4 = "Yes", 'Commerical Assumptions'!$I$17 * 12 * (1 + 'Commerical Assumptions'!$I$22)^(CC3 - 'Commerical Assumptions'!$I$20), 0)</f>
        <v>0</v>
      </c>
      <c r="CE8" s="41">
        <f>IF(CE4 = "Yes", 'Commerical Assumptions'!$I$17 * 12 * (1 + 'Commerical Assumptions'!$I$22)^(CD3 - 'Commerical Assumptions'!$I$20), 0)</f>
        <v>0</v>
      </c>
      <c r="CF8" s="41">
        <f>IF(CF4 = "Yes", 'Commerical Assumptions'!$I$17 * 12 * (1 + 'Commerical Assumptions'!$I$22)^(CE3 - 'Commerical Assumptions'!$I$20), 0)</f>
        <v>0</v>
      </c>
      <c r="CG8" s="41">
        <f>IF(CG4 = "Yes", 'Commerical Assumptions'!$I$17 * 12 * (1 + 'Commerical Assumptions'!$I$22)^(CF3 - 'Commerical Assumptions'!$I$20), 0)</f>
        <v>0</v>
      </c>
      <c r="CH8" s="41">
        <f>IF(CH4 = "Yes", 'Commerical Assumptions'!$I$17 * 12 * (1 + 'Commerical Assumptions'!$I$22)^(CG3 - 'Commerical Assumptions'!$I$20), 0)</f>
        <v>0</v>
      </c>
      <c r="CI8" s="41">
        <f>IF(CI4 = "Yes", 'Commerical Assumptions'!$I$17 * 12 * (1 + 'Commerical Assumptions'!$I$22)^(CH3 - 'Commerical Assumptions'!$I$20), 0)</f>
        <v>0</v>
      </c>
      <c r="CJ8" s="41">
        <f>IF(CJ4 = "Yes", 'Commerical Assumptions'!$I$17 * 12 * (1 + 'Commerical Assumptions'!$I$22)^(CI3 - 'Commerical Assumptions'!$I$20), 0)</f>
        <v>0</v>
      </c>
      <c r="CK8" s="41">
        <f>IF(CK4 = "Yes", 'Commerical Assumptions'!$I$17 * 12 * (1 + 'Commerical Assumptions'!$I$22)^(CJ3 - 'Commerical Assumptions'!$I$20), 0)</f>
        <v>0</v>
      </c>
      <c r="CL8" s="41">
        <f>IF(CL4 = "Yes", 'Commerical Assumptions'!$I$17 * 12 * (1 + 'Commerical Assumptions'!$I$22)^(CK3 - 'Commerical Assumptions'!$I$20), 0)</f>
        <v>0</v>
      </c>
      <c r="CM8" s="41">
        <f>IF(CM4 = "Yes", 'Commerical Assumptions'!$I$17 * 12 * (1 + 'Commerical Assumptions'!$I$22)^(CL3 - 'Commerical Assumptions'!$I$20), 0)</f>
        <v>0</v>
      </c>
      <c r="CN8" s="41">
        <f>IF(CN4 = "Yes", 'Commerical Assumptions'!$I$17 * 12 * (1 + 'Commerical Assumptions'!$I$22)^(CM3 - 'Commerical Assumptions'!$I$20), 0)</f>
        <v>0</v>
      </c>
      <c r="CO8" s="41">
        <f>IF(CO4 = "Yes", 'Commerical Assumptions'!$I$17 * 12 * (1 + 'Commerical Assumptions'!$I$22)^(CN3 - 'Commerical Assumptions'!$I$20), 0)</f>
        <v>0</v>
      </c>
      <c r="CP8" s="41">
        <f>IF(CP4 = "Yes", 'Commerical Assumptions'!$I$17 * 12 * (1 + 'Commerical Assumptions'!$I$22)^(CO3 - 'Commerical Assumptions'!$I$20), 0)</f>
        <v>0</v>
      </c>
      <c r="CQ8" s="41">
        <f>IF(CQ4 = "Yes", 'Commerical Assumptions'!$I$17 * 12 * (1 + 'Commerical Assumptions'!$I$22)^(CP3 - 'Commerical Assumptions'!$I$20), 0)</f>
        <v>0</v>
      </c>
      <c r="CR8" s="41">
        <f>IF(CR4 = "Yes", 'Commerical Assumptions'!$I$17 * 12 * (1 + 'Commerical Assumptions'!$I$22)^(CQ3 - 'Commerical Assumptions'!$I$20), 0)</f>
        <v>0</v>
      </c>
      <c r="CS8" s="41">
        <f>IF(CS4 = "Yes", 'Commerical Assumptions'!$I$17 * 12 * (1 + 'Commerical Assumptions'!$I$22)^(CR3 - 'Commerical Assumptions'!$I$20), 0)</f>
        <v>0</v>
      </c>
      <c r="CT8" s="41">
        <f>IF(CT4 = "Yes", 'Commerical Assumptions'!$I$17 * 12 * (1 + 'Commerical Assumptions'!$I$22)^(CS3 - 'Commerical Assumptions'!$I$20), 0)</f>
        <v>0</v>
      </c>
      <c r="CU8" s="41">
        <f>IF(CU4 = "Yes", 'Commerical Assumptions'!$I$17 * 12 * (1 + 'Commerical Assumptions'!$I$22)^(CT3 - 'Commerical Assumptions'!$I$20), 0)</f>
        <v>0</v>
      </c>
      <c r="CV8" s="41">
        <f>IF(CV4 = "Yes", 'Commerical Assumptions'!$I$17 * 12 * (1 + 'Commerical Assumptions'!$I$22)^(CU3 - 'Commerical Assumptions'!$I$20), 0)</f>
        <v>0</v>
      </c>
    </row>
    <row r="9" spans="1:105" ht="20.25" customHeight="1">
      <c r="C9" s="25"/>
      <c r="D9" t="s">
        <v>90</v>
      </c>
      <c r="E9" s="42">
        <f>IF(E4 = "Yes", 'Commerical Assumptions'!$L$29 * 12 * (1 + 'Commerical Assumptions'!$L$22)^(D3 - 'Commerical Assumptions'!$L$20), 0)</f>
        <v>0</v>
      </c>
      <c r="F9" s="42">
        <f>IF(F4 = "Yes", 'Commerical Assumptions'!$L$29 * 12 * (1 + 'Commerical Assumptions'!$L$22)^(E3 - 'Commerical Assumptions'!$L$20), 0)</f>
        <v>0</v>
      </c>
      <c r="G9" s="42">
        <f>IF(G4 = "Yes", 'Commerical Assumptions'!$L$29 * 12 * (1 + 'Commerical Assumptions'!$L$22)^(F3 - 'Commerical Assumptions'!$L$20), 0)</f>
        <v>0</v>
      </c>
      <c r="H9" s="42">
        <f>IF(H4 = "Yes", 'Commerical Assumptions'!$L$29 * 12 * (1 + 'Commerical Assumptions'!$L$22)^(G3 - 'Commerical Assumptions'!$L$20), 0)</f>
        <v>381672.27799227793</v>
      </c>
      <c r="I9" s="42">
        <f>IF(I4 = "Yes", 'Commerical Assumptions'!$L$29 * 12 * (1 + 'Commerical Assumptions'!$L$22)^(H3 - 'Commerical Assumptions'!$L$20), 0)</f>
        <v>395412.47999999998</v>
      </c>
      <c r="J9" s="42">
        <f>IF(J4 = "Yes", 'Commerical Assumptions'!$L$29 * 12 * (1 + 'Commerical Assumptions'!$L$22)^(I3 - 'Commerical Assumptions'!$L$20), 0)</f>
        <v>409647.32928000001</v>
      </c>
      <c r="K9" s="42">
        <f>IF(K4 = "Yes", 'Commerical Assumptions'!$L$29 * 12 * (1 + 'Commerical Assumptions'!$L$22)^(J3 - 'Commerical Assumptions'!$L$20), 0)</f>
        <v>424394.63313407998</v>
      </c>
      <c r="L9" s="42">
        <f>IF(L4 = "Yes", 'Commerical Assumptions'!$L$29 * 12 * (1 + 'Commerical Assumptions'!$L$22)^(K3 - 'Commerical Assumptions'!$L$20), 0)</f>
        <v>439672.83992690686</v>
      </c>
      <c r="M9" s="42">
        <f>IF(M4 = "Yes", 'Commerical Assumptions'!$L$29 * 12 * (1 + 'Commerical Assumptions'!$L$22)^(L3 - 'Commerical Assumptions'!$L$20), 0)</f>
        <v>455501.06216427556</v>
      </c>
      <c r="N9" s="42">
        <f>IF(N4 = "Yes", 'Commerical Assumptions'!$L$29 * 12 * (1 + 'Commerical Assumptions'!$L$22)^(M3 - 'Commerical Assumptions'!$L$20), 0)</f>
        <v>471899.10040218948</v>
      </c>
      <c r="O9" s="42">
        <f>IF(O4 = "Yes", 'Commerical Assumptions'!$L$29 * 12 * (1 + 'Commerical Assumptions'!$L$22)^(N3 - 'Commerical Assumptions'!$L$20), 0)</f>
        <v>488887.46801666828</v>
      </c>
      <c r="P9" s="42">
        <f>IF(P4 = "Yes", 'Commerical Assumptions'!$L$29 * 12 * (1 + 'Commerical Assumptions'!$L$22)^(O3 - 'Commerical Assumptions'!$L$20), 0)</f>
        <v>506487.41686526837</v>
      </c>
      <c r="Q9" s="42">
        <f>IF(Q4 = "Yes", 'Commerical Assumptions'!$L$29 * 12 * (1 + 'Commerical Assumptions'!$L$22)^(P3 - 'Commerical Assumptions'!$L$20), 0)</f>
        <v>0</v>
      </c>
      <c r="R9" s="42">
        <f>IF(R4 = "Yes", 'Commerical Assumptions'!$L$29 * 12 * (1 + 'Commerical Assumptions'!$L$22)^(Q3 - 'Commerical Assumptions'!$L$20), 0)</f>
        <v>0</v>
      </c>
      <c r="S9" s="42">
        <f>IF(S4 = "Yes", 'Commerical Assumptions'!$L$29 * 12 * (1 + 'Commerical Assumptions'!$L$22)^(R3 - 'Commerical Assumptions'!$L$20), 0)</f>
        <v>0</v>
      </c>
      <c r="T9" s="42">
        <f>IF(T4 = "Yes", 'Commerical Assumptions'!$L$29 * 12 * (1 + 'Commerical Assumptions'!$L$22)^(S3 - 'Commerical Assumptions'!$L$20), 0)</f>
        <v>0</v>
      </c>
      <c r="U9" s="42">
        <f>IF(U4 = "Yes", 'Commerical Assumptions'!$L$29 * 12 * (1 + 'Commerical Assumptions'!$L$22)^(T3 - 'Commerical Assumptions'!$L$20), 0)</f>
        <v>0</v>
      </c>
      <c r="V9" s="42">
        <f>IF(V4 = "Yes", 'Commerical Assumptions'!$L$29 * 12 * (1 + 'Commerical Assumptions'!$L$22)^(U3 - 'Commerical Assumptions'!$L$20), 0)</f>
        <v>0</v>
      </c>
      <c r="W9" s="42">
        <f>IF(W4 = "Yes", 'Commerical Assumptions'!$L$29 * 12 * (1 + 'Commerical Assumptions'!$L$22)^(V3 - 'Commerical Assumptions'!$L$20), 0)</f>
        <v>0</v>
      </c>
      <c r="X9" s="42">
        <f>IF(X4 = "Yes", 'Commerical Assumptions'!$L$29 * 12 * (1 + 'Commerical Assumptions'!$L$22)^(W3 - 'Commerical Assumptions'!$L$20), 0)</f>
        <v>0</v>
      </c>
      <c r="Y9" s="42">
        <f>IF(Y4 = "Yes", 'Commerical Assumptions'!$L$29 * 12 * (1 + 'Commerical Assumptions'!$L$22)^(X3 - 'Commerical Assumptions'!$L$20), 0)</f>
        <v>0</v>
      </c>
      <c r="Z9" s="42">
        <f>IF(Z4 = "Yes", 'Commerical Assumptions'!$L$29 * 12 * (1 + 'Commerical Assumptions'!$L$22)^(Y3 - 'Commerical Assumptions'!$L$20), 0)</f>
        <v>0</v>
      </c>
      <c r="AA9" s="42">
        <f>IF(AA4 = "Yes", 'Commerical Assumptions'!$L$29 * 12 * (1 + 'Commerical Assumptions'!$L$22)^(Z3 - 'Commerical Assumptions'!$L$20), 0)</f>
        <v>0</v>
      </c>
      <c r="AB9" s="42">
        <f>IF(AB4 = "Yes", 'Commerical Assumptions'!$L$29 * 12 * (1 + 'Commerical Assumptions'!$L$22)^(AA3 - 'Commerical Assumptions'!$L$20), 0)</f>
        <v>0</v>
      </c>
      <c r="AC9" s="42">
        <f>IF(AC4 = "Yes", 'Commerical Assumptions'!$L$29 * 12 * (1 + 'Commerical Assumptions'!$L$22)^(AB3 - 'Commerical Assumptions'!$L$20), 0)</f>
        <v>0</v>
      </c>
      <c r="AD9" s="42">
        <f>IF(AD4 = "Yes", 'Commerical Assumptions'!$L$29 * 12 * (1 + 'Commerical Assumptions'!$L$22)^(AC3 - 'Commerical Assumptions'!$L$20), 0)</f>
        <v>0</v>
      </c>
      <c r="AE9" s="42">
        <f>IF(AE4 = "Yes", 'Commerical Assumptions'!$L$29 * 12 * (1 + 'Commerical Assumptions'!$L$22)^(AD3 - 'Commerical Assumptions'!$L$20), 0)</f>
        <v>0</v>
      </c>
      <c r="AF9" s="42">
        <f>IF(AF4 = "Yes", 'Commerical Assumptions'!$L$29 * 12 * (1 + 'Commerical Assumptions'!$L$22)^(AE3 - 'Commerical Assumptions'!$L$20), 0)</f>
        <v>0</v>
      </c>
      <c r="AG9" s="42">
        <f>IF(AG4 = "Yes", 'Commerical Assumptions'!$L$29 * 12 * (1 + 'Commerical Assumptions'!$L$22)^(AF3 - 'Commerical Assumptions'!$L$20), 0)</f>
        <v>0</v>
      </c>
      <c r="AH9" s="42">
        <f>IF(AH4 = "Yes", 'Commerical Assumptions'!$L$29 * 12 * (1 + 'Commerical Assumptions'!$L$22)^(AG3 - 'Commerical Assumptions'!$L$20), 0)</f>
        <v>0</v>
      </c>
      <c r="AI9" s="42">
        <f>IF(AI4 = "Yes", 'Commerical Assumptions'!$L$29 * 12 * (1 + 'Commerical Assumptions'!$L$22)^(AH3 - 'Commerical Assumptions'!$L$20), 0)</f>
        <v>0</v>
      </c>
      <c r="AJ9" s="42">
        <f>IF(AJ4 = "Yes", 'Commerical Assumptions'!$L$29 * 12 * (1 + 'Commerical Assumptions'!$L$22)^(AI3 - 'Commerical Assumptions'!$L$20), 0)</f>
        <v>0</v>
      </c>
      <c r="AK9" s="42">
        <f>IF(AK4 = "Yes", 'Commerical Assumptions'!$L$29 * 12 * (1 + 'Commerical Assumptions'!$L$22)^(AJ3 - 'Commerical Assumptions'!$L$20), 0)</f>
        <v>0</v>
      </c>
      <c r="AL9" s="42">
        <f>IF(AL4 = "Yes", 'Commerical Assumptions'!$L$29 * 12 * (1 + 'Commerical Assumptions'!$L$22)^(AK3 - 'Commerical Assumptions'!$L$20), 0)</f>
        <v>0</v>
      </c>
      <c r="AM9" s="42">
        <f>IF(AM4 = "Yes", 'Commerical Assumptions'!$L$29 * 12 * (1 + 'Commerical Assumptions'!$L$22)^(AL3 - 'Commerical Assumptions'!$L$20), 0)</f>
        <v>0</v>
      </c>
      <c r="AN9" s="42">
        <f>IF(AN4 = "Yes", 'Commerical Assumptions'!$L$29 * 12 * (1 + 'Commerical Assumptions'!$L$22)^(AM3 - 'Commerical Assumptions'!$L$20), 0)</f>
        <v>0</v>
      </c>
      <c r="AO9" s="42">
        <f>IF(AO4 = "Yes", 'Commerical Assumptions'!$L$29 * 12 * (1 + 'Commerical Assumptions'!$L$22)^(AN3 - 'Commerical Assumptions'!$L$20), 0)</f>
        <v>0</v>
      </c>
      <c r="AP9" s="42">
        <f>IF(AP4 = "Yes", 'Commerical Assumptions'!$L$29 * 12 * (1 + 'Commerical Assumptions'!$L$22)^(AO3 - 'Commerical Assumptions'!$L$20), 0)</f>
        <v>0</v>
      </c>
      <c r="AQ9" s="42">
        <f>IF(AQ4 = "Yes", 'Commerical Assumptions'!$L$29 * 12 * (1 + 'Commerical Assumptions'!$L$22)^(AP3 - 'Commerical Assumptions'!$L$20), 0)</f>
        <v>0</v>
      </c>
      <c r="AR9" s="42">
        <f>IF(AR4 = "Yes", 'Commerical Assumptions'!$L$29 * 12 * (1 + 'Commerical Assumptions'!$L$22)^(AQ3 - 'Commerical Assumptions'!$L$20), 0)</f>
        <v>0</v>
      </c>
      <c r="AS9" s="42">
        <f>IF(AS4 = "Yes", 'Commerical Assumptions'!$L$29 * 12 * (1 + 'Commerical Assumptions'!$L$22)^(AR3 - 'Commerical Assumptions'!$L$20), 0)</f>
        <v>0</v>
      </c>
      <c r="AT9" s="42">
        <f>IF(AT4 = "Yes", 'Commerical Assumptions'!$L$29 * 12 * (1 + 'Commerical Assumptions'!$L$22)^(AS3 - 'Commerical Assumptions'!$L$20), 0)</f>
        <v>0</v>
      </c>
      <c r="AU9" s="42">
        <f>IF(AU4 = "Yes", 'Commerical Assumptions'!$L$29 * 12 * (1 + 'Commerical Assumptions'!$L$22)^(AT3 - 'Commerical Assumptions'!$L$20), 0)</f>
        <v>0</v>
      </c>
      <c r="AV9" s="42">
        <f>IF(AV4 = "Yes", 'Commerical Assumptions'!$L$29 * 12 * (1 + 'Commerical Assumptions'!$L$22)^(AU3 - 'Commerical Assumptions'!$L$20), 0)</f>
        <v>0</v>
      </c>
      <c r="AW9" s="42">
        <f>IF(AW4 = "Yes", 'Commerical Assumptions'!$L$29 * 12 * (1 + 'Commerical Assumptions'!$L$22)^(AV3 - 'Commerical Assumptions'!$L$20), 0)</f>
        <v>0</v>
      </c>
      <c r="AX9" s="42">
        <f>IF(AX4 = "Yes", 'Commerical Assumptions'!$L$29 * 12 * (1 + 'Commerical Assumptions'!$L$22)^(AW3 - 'Commerical Assumptions'!$L$20), 0)</f>
        <v>0</v>
      </c>
      <c r="AY9" s="42">
        <f>IF(AY4 = "Yes", 'Commerical Assumptions'!$L$29 * 12 * (1 + 'Commerical Assumptions'!$L$22)^(AX3 - 'Commerical Assumptions'!$L$20), 0)</f>
        <v>0</v>
      </c>
      <c r="AZ9" s="42">
        <f>IF(AZ4 = "Yes", 'Commerical Assumptions'!$L$29 * 12 * (1 + 'Commerical Assumptions'!$L$22)^(AY3 - 'Commerical Assumptions'!$L$20), 0)</f>
        <v>0</v>
      </c>
      <c r="BA9" s="42">
        <f>IF(BA4 = "Yes", 'Commerical Assumptions'!$L$29 * 12 * (1 + 'Commerical Assumptions'!$L$22)^(AZ3 - 'Commerical Assumptions'!$L$20), 0)</f>
        <v>0</v>
      </c>
      <c r="BB9" s="42">
        <f>IF(BB4 = "Yes", 'Commerical Assumptions'!$L$29 * 12 * (1 + 'Commerical Assumptions'!$L$22)^(BA3 - 'Commerical Assumptions'!$L$20), 0)</f>
        <v>0</v>
      </c>
      <c r="BC9" s="42">
        <f>IF(BC4 = "Yes", 'Commerical Assumptions'!$L$29 * 12 * (1 + 'Commerical Assumptions'!$L$22)^(BB3 - 'Commerical Assumptions'!$L$20), 0)</f>
        <v>0</v>
      </c>
      <c r="BD9" s="42">
        <f>IF(BD4 = "Yes", 'Commerical Assumptions'!$L$29 * 12 * (1 + 'Commerical Assumptions'!$L$22)^(BC3 - 'Commerical Assumptions'!$L$20), 0)</f>
        <v>0</v>
      </c>
      <c r="BE9" s="42">
        <f>IF(BE4 = "Yes", 'Commerical Assumptions'!$L$29 * 12 * (1 + 'Commerical Assumptions'!$L$22)^(BD3 - 'Commerical Assumptions'!$L$20), 0)</f>
        <v>0</v>
      </c>
      <c r="BF9" s="42">
        <f>IF(BF4 = "Yes", 'Commerical Assumptions'!$L$29 * 12 * (1 + 'Commerical Assumptions'!$L$22)^(BE3 - 'Commerical Assumptions'!$L$20), 0)</f>
        <v>0</v>
      </c>
      <c r="BG9" s="42">
        <f>IF(BG4 = "Yes", 'Commerical Assumptions'!$L$29 * 12 * (1 + 'Commerical Assumptions'!$L$22)^(BF3 - 'Commerical Assumptions'!$L$20), 0)</f>
        <v>0</v>
      </c>
      <c r="BH9" s="42">
        <f>IF(BH4 = "Yes", 'Commerical Assumptions'!$L$29 * 12 * (1 + 'Commerical Assumptions'!$L$22)^(BG3 - 'Commerical Assumptions'!$L$20), 0)</f>
        <v>0</v>
      </c>
      <c r="BI9" s="42">
        <f>IF(BI4 = "Yes", 'Commerical Assumptions'!$L$29 * 12 * (1 + 'Commerical Assumptions'!$L$22)^(BH3 - 'Commerical Assumptions'!$L$20), 0)</f>
        <v>0</v>
      </c>
      <c r="BJ9" s="42">
        <f>IF(BJ4 = "Yes", 'Commerical Assumptions'!$L$29 * 12 * (1 + 'Commerical Assumptions'!$L$22)^(BI3 - 'Commerical Assumptions'!$L$20), 0)</f>
        <v>0</v>
      </c>
      <c r="BK9" s="42">
        <f>IF(BK4 = "Yes", 'Commerical Assumptions'!$L$29 * 12 * (1 + 'Commerical Assumptions'!$L$22)^(BJ3 - 'Commerical Assumptions'!$L$20), 0)</f>
        <v>0</v>
      </c>
      <c r="BL9" s="42">
        <f>IF(BL4 = "Yes", 'Commerical Assumptions'!$L$29 * 12 * (1 + 'Commerical Assumptions'!$L$22)^(BK3 - 'Commerical Assumptions'!$L$20), 0)</f>
        <v>0</v>
      </c>
      <c r="BM9" s="42">
        <f>IF(BM4 = "Yes", 'Commerical Assumptions'!$L$29 * 12 * (1 + 'Commerical Assumptions'!$L$22)^(BL3 - 'Commerical Assumptions'!$L$20), 0)</f>
        <v>0</v>
      </c>
      <c r="BN9" s="42">
        <f>IF(BN4 = "Yes", 'Commerical Assumptions'!$L$29 * 12 * (1 + 'Commerical Assumptions'!$L$22)^(BM3 - 'Commerical Assumptions'!$L$20), 0)</f>
        <v>0</v>
      </c>
      <c r="BO9" s="42">
        <f>IF(BO4 = "Yes", 'Commerical Assumptions'!$L$29 * 12 * (1 + 'Commerical Assumptions'!$L$22)^(BN3 - 'Commerical Assumptions'!$L$20), 0)</f>
        <v>0</v>
      </c>
      <c r="BP9" s="42">
        <f>IF(BP4 = "Yes", 'Commerical Assumptions'!$L$29 * 12 * (1 + 'Commerical Assumptions'!$L$22)^(BO3 - 'Commerical Assumptions'!$L$20), 0)</f>
        <v>0</v>
      </c>
      <c r="BQ9" s="42">
        <f>IF(BQ4 = "Yes", 'Commerical Assumptions'!$L$29 * 12 * (1 + 'Commerical Assumptions'!$L$22)^(BP3 - 'Commerical Assumptions'!$L$20), 0)</f>
        <v>0</v>
      </c>
      <c r="BR9" s="42">
        <f>IF(BR4 = "Yes", 'Commerical Assumptions'!$L$29 * 12 * (1 + 'Commerical Assumptions'!$L$22)^(BQ3 - 'Commerical Assumptions'!$L$20), 0)</f>
        <v>0</v>
      </c>
      <c r="BS9" s="42">
        <f>IF(BS4 = "Yes", 'Commerical Assumptions'!$L$29 * 12 * (1 + 'Commerical Assumptions'!$L$22)^(BR3 - 'Commerical Assumptions'!$L$20), 0)</f>
        <v>0</v>
      </c>
      <c r="BT9" s="42">
        <f>IF(BT4 = "Yes", 'Commerical Assumptions'!$L$29 * 12 * (1 + 'Commerical Assumptions'!$L$22)^(BS3 - 'Commerical Assumptions'!$L$20), 0)</f>
        <v>0</v>
      </c>
      <c r="BU9" s="42">
        <f>IF(BU4 = "Yes", 'Commerical Assumptions'!$L$29 * 12 * (1 + 'Commerical Assumptions'!$L$22)^(BT3 - 'Commerical Assumptions'!$L$20), 0)</f>
        <v>0</v>
      </c>
      <c r="BV9" s="42">
        <f>IF(BV4 = "Yes", 'Commerical Assumptions'!$L$29 * 12 * (1 + 'Commerical Assumptions'!$L$22)^(BU3 - 'Commerical Assumptions'!$L$20), 0)</f>
        <v>0</v>
      </c>
      <c r="BW9" s="42">
        <f>IF(BW4 = "Yes", 'Commerical Assumptions'!$L$29 * 12 * (1 + 'Commerical Assumptions'!$L$22)^(BV3 - 'Commerical Assumptions'!$L$20), 0)</f>
        <v>0</v>
      </c>
      <c r="BX9" s="42">
        <f>IF(BX4 = "Yes", 'Commerical Assumptions'!$L$29 * 12 * (1 + 'Commerical Assumptions'!$L$22)^(BW3 - 'Commerical Assumptions'!$L$20), 0)</f>
        <v>0</v>
      </c>
      <c r="BY9" s="42">
        <f>IF(BY4 = "Yes", 'Commerical Assumptions'!$L$29 * 12 * (1 + 'Commerical Assumptions'!$L$22)^(BX3 - 'Commerical Assumptions'!$L$20), 0)</f>
        <v>0</v>
      </c>
      <c r="BZ9" s="42">
        <f>IF(BZ4 = "Yes", 'Commerical Assumptions'!$L$29 * 12 * (1 + 'Commerical Assumptions'!$L$22)^(BY3 - 'Commerical Assumptions'!$L$20), 0)</f>
        <v>0</v>
      </c>
      <c r="CA9" s="42">
        <f>IF(CA4 = "Yes", 'Commerical Assumptions'!$L$29 * 12 * (1 + 'Commerical Assumptions'!$L$22)^(BZ3 - 'Commerical Assumptions'!$L$20), 0)</f>
        <v>0</v>
      </c>
      <c r="CB9" s="42">
        <f>IF(CB4 = "Yes", 'Commerical Assumptions'!$L$29 * 12 * (1 + 'Commerical Assumptions'!$L$22)^(CA3 - 'Commerical Assumptions'!$L$20), 0)</f>
        <v>0</v>
      </c>
      <c r="CC9" s="42">
        <f>IF(CC4 = "Yes", 'Commerical Assumptions'!$L$29 * 12 * (1 + 'Commerical Assumptions'!$L$22)^(CB3 - 'Commerical Assumptions'!$L$20), 0)</f>
        <v>0</v>
      </c>
      <c r="CD9" s="42">
        <f>IF(CD4 = "Yes", 'Commerical Assumptions'!$L$29 * 12 * (1 + 'Commerical Assumptions'!$L$22)^(CC3 - 'Commerical Assumptions'!$L$20), 0)</f>
        <v>0</v>
      </c>
      <c r="CE9" s="42">
        <f>IF(CE4 = "Yes", 'Commerical Assumptions'!$L$29 * 12 * (1 + 'Commerical Assumptions'!$L$22)^(CD3 - 'Commerical Assumptions'!$L$20), 0)</f>
        <v>0</v>
      </c>
      <c r="CF9" s="42">
        <f>IF(CF4 = "Yes", 'Commerical Assumptions'!$L$29 * 12 * (1 + 'Commerical Assumptions'!$L$22)^(CE3 - 'Commerical Assumptions'!$L$20), 0)</f>
        <v>0</v>
      </c>
      <c r="CG9" s="42">
        <f>IF(CG4 = "Yes", 'Commerical Assumptions'!$L$29 * 12 * (1 + 'Commerical Assumptions'!$L$22)^(CF3 - 'Commerical Assumptions'!$L$20), 0)</f>
        <v>0</v>
      </c>
      <c r="CH9" s="42">
        <f>IF(CH4 = "Yes", 'Commerical Assumptions'!$L$29 * 12 * (1 + 'Commerical Assumptions'!$L$22)^(CG3 - 'Commerical Assumptions'!$L$20), 0)</f>
        <v>0</v>
      </c>
      <c r="CI9" s="42">
        <f>IF(CI4 = "Yes", 'Commerical Assumptions'!$L$29 * 12 * (1 + 'Commerical Assumptions'!$L$22)^(CH3 - 'Commerical Assumptions'!$L$20), 0)</f>
        <v>0</v>
      </c>
      <c r="CJ9" s="42">
        <f>IF(CJ4 = "Yes", 'Commerical Assumptions'!$L$29 * 12 * (1 + 'Commerical Assumptions'!$L$22)^(CI3 - 'Commerical Assumptions'!$L$20), 0)</f>
        <v>0</v>
      </c>
      <c r="CK9" s="42">
        <f>IF(CK4 = "Yes", 'Commerical Assumptions'!$L$29 * 12 * (1 + 'Commerical Assumptions'!$L$22)^(CJ3 - 'Commerical Assumptions'!$L$20), 0)</f>
        <v>0</v>
      </c>
      <c r="CL9" s="42">
        <f>IF(CL4 = "Yes", 'Commerical Assumptions'!$L$29 * 12 * (1 + 'Commerical Assumptions'!$L$22)^(CK3 - 'Commerical Assumptions'!$L$20), 0)</f>
        <v>0</v>
      </c>
      <c r="CM9" s="42">
        <f>IF(CM4 = "Yes", 'Commerical Assumptions'!$L$29 * 12 * (1 + 'Commerical Assumptions'!$L$22)^(CL3 - 'Commerical Assumptions'!$L$20), 0)</f>
        <v>0</v>
      </c>
      <c r="CN9" s="42">
        <f>IF(CN4 = "Yes", 'Commerical Assumptions'!$L$29 * 12 * (1 + 'Commerical Assumptions'!$L$22)^(CM3 - 'Commerical Assumptions'!$L$20), 0)</f>
        <v>0</v>
      </c>
      <c r="CO9" s="42">
        <f>IF(CO4 = "Yes", 'Commerical Assumptions'!$L$29 * 12 * (1 + 'Commerical Assumptions'!$L$22)^(CN3 - 'Commerical Assumptions'!$L$20), 0)</f>
        <v>0</v>
      </c>
      <c r="CP9" s="42">
        <f>IF(CP4 = "Yes", 'Commerical Assumptions'!$L$29 * 12 * (1 + 'Commerical Assumptions'!$L$22)^(CO3 - 'Commerical Assumptions'!$L$20), 0)</f>
        <v>0</v>
      </c>
      <c r="CQ9" s="42">
        <f>IF(CQ4 = "Yes", 'Commerical Assumptions'!$L$29 * 12 * (1 + 'Commerical Assumptions'!$L$22)^(CP3 - 'Commerical Assumptions'!$L$20), 0)</f>
        <v>0</v>
      </c>
      <c r="CR9" s="42">
        <f>IF(CR4 = "Yes", 'Commerical Assumptions'!$L$29 * 12 * (1 + 'Commerical Assumptions'!$L$22)^(CQ3 - 'Commerical Assumptions'!$L$20), 0)</f>
        <v>0</v>
      </c>
      <c r="CS9" s="42">
        <f>IF(CS4 = "Yes", 'Commerical Assumptions'!$L$29 * 12 * (1 + 'Commerical Assumptions'!$L$22)^(CR3 - 'Commerical Assumptions'!$L$20), 0)</f>
        <v>0</v>
      </c>
      <c r="CT9" s="42">
        <f>IF(CT4 = "Yes", 'Commerical Assumptions'!$L$29 * 12 * (1 + 'Commerical Assumptions'!$L$22)^(CS3 - 'Commerical Assumptions'!$L$20), 0)</f>
        <v>0</v>
      </c>
      <c r="CU9" s="42">
        <f>IF(CU4 = "Yes", 'Commerical Assumptions'!$L$29 * 12 * (1 + 'Commerical Assumptions'!$L$22)^(CT3 - 'Commerical Assumptions'!$L$20), 0)</f>
        <v>0</v>
      </c>
      <c r="CV9" s="42">
        <f>IF(CV4 = "Yes", 'Commerical Assumptions'!$L$29 * 12 * (1 + 'Commerical Assumptions'!$L$22)^(CU3 - 'Commerical Assumptions'!$L$20), 0)</f>
        <v>0</v>
      </c>
    </row>
    <row r="10" spans="1:105" s="21" customFormat="1" ht="20.25" customHeight="1">
      <c r="A10"/>
      <c r="B10"/>
      <c r="C10" s="25" t="s">
        <v>91</v>
      </c>
    </row>
    <row r="11" spans="1:105" ht="20.25" customHeight="1">
      <c r="C11" s="25"/>
      <c r="D11" t="s">
        <v>87</v>
      </c>
      <c r="E11" s="42">
        <f>IF(E4 = "Yes", ('Commerical Assumptions'!$C$17 * 12 * (1 + 'Commerical Assumptions'!$C$22)^(D3 - 'Commerical Assumptions'!$C$20)) * 'Commerical Assumptions'!$C$19, 0)</f>
        <v>0</v>
      </c>
      <c r="F11" s="42">
        <f>IF(F4 = "Yes", ('Commerical Assumptions'!$C$17 * 12 * (1 + 'Commerical Assumptions'!$C$22)^(E3 - 'Commerical Assumptions'!$C$20)) * 'Commerical Assumptions'!$C$19, 0)</f>
        <v>0</v>
      </c>
      <c r="G11" s="42">
        <f>IF(G4 = "Yes", ('Commerical Assumptions'!$C$17 * 12 * (1 + 'Commerical Assumptions'!$C$22)^(F3 - 'Commerical Assumptions'!$C$20)) * 'Commerical Assumptions'!$C$19, 0)</f>
        <v>0</v>
      </c>
      <c r="H11" s="42">
        <f>IF(H4 = "Yes", ('Commerical Assumptions'!$C$17 * 12 * (1 + 'Commerical Assumptions'!$C$22)^(G3 - 'Commerical Assumptions'!$C$20)) * 'Commerical Assumptions'!$C$19, 0)</f>
        <v>3365.4738996138985</v>
      </c>
      <c r="I11" s="42">
        <f>IF(I4 = "Yes", ('Commerical Assumptions'!$C$17 * 12 * (1 + 'Commerical Assumptions'!$C$22)^(H3 - 'Commerical Assumptions'!$C$20)) * 'Commerical Assumptions'!$C$19, 0)</f>
        <v>3486.630959999999</v>
      </c>
      <c r="J11" s="42">
        <f>IF(J4 = "Yes", ('Commerical Assumptions'!$C$17 * 12 * (1 + 'Commerical Assumptions'!$C$22)^(I3 - 'Commerical Assumptions'!$C$20)) * 'Commerical Assumptions'!$C$19, 0)</f>
        <v>3612.1496745599989</v>
      </c>
      <c r="K11" s="42">
        <f>IF(K4 = "Yes", ('Commerical Assumptions'!$C$17 * 12 * (1 + 'Commerical Assumptions'!$C$22)^(J3 - 'Commerical Assumptions'!$C$20)) * 'Commerical Assumptions'!$C$19, 0)</f>
        <v>3742.1870628441593</v>
      </c>
      <c r="L11" s="42">
        <f>IF(L4 = "Yes", ('Commerical Assumptions'!$C$17 * 12 * (1 + 'Commerical Assumptions'!$C$22)^(K3 - 'Commerical Assumptions'!$C$20)) * 'Commerical Assumptions'!$C$19, 0)</f>
        <v>3876.9057971065495</v>
      </c>
      <c r="M11" s="42">
        <f>IF(M4 = "Yes", ('Commerical Assumptions'!$C$17 * 12 * (1 + 'Commerical Assumptions'!$C$22)^(L3 - 'Commerical Assumptions'!$C$20)) * 'Commerical Assumptions'!$C$19, 0)</f>
        <v>4016.4744058023848</v>
      </c>
      <c r="N11" s="42">
        <f>IF(N4 = "Yes", ('Commerical Assumptions'!$C$17 * 12 * (1 + 'Commerical Assumptions'!$C$22)^(M3 - 'Commerical Assumptions'!$C$20)) * 'Commerical Assumptions'!$C$19, 0)</f>
        <v>4161.0674844112709</v>
      </c>
      <c r="O11" s="42">
        <f>IF(O4 = "Yes", ('Commerical Assumptions'!$C$17 * 12 * (1 + 'Commerical Assumptions'!$C$22)^(N3 - 'Commerical Assumptions'!$C$20)) * 'Commerical Assumptions'!$C$19, 0)</f>
        <v>4310.8659138500761</v>
      </c>
      <c r="P11" s="42">
        <f>IF(P4 = "Yes", ('Commerical Assumptions'!$C$17 * 12 * (1 + 'Commerical Assumptions'!$C$22)^(O3 - 'Commerical Assumptions'!$C$20)) * 'Commerical Assumptions'!$C$19, 0)</f>
        <v>4466.0570867486795</v>
      </c>
      <c r="Q11" s="42">
        <f>IF(Q4 = "Yes", ('Commerical Assumptions'!$C$17 * 12 * (1 + 'Commerical Assumptions'!$C$22)^(P3 - 'Commerical Assumptions'!$C$20)) * 'Commerical Assumptions'!$C$19, 0)</f>
        <v>0</v>
      </c>
      <c r="R11" s="42">
        <f>IF(R4 = "Yes", ('Commerical Assumptions'!$C$17 * 12 * (1 + 'Commerical Assumptions'!$C$22)^(Q3 - 'Commerical Assumptions'!$C$20)) * 'Commerical Assumptions'!$C$19, 0)</f>
        <v>0</v>
      </c>
      <c r="S11" s="42">
        <f>IF(S4 = "Yes", ('Commerical Assumptions'!$C$17 * 12 * (1 + 'Commerical Assumptions'!$C$22)^(R3 - 'Commerical Assumptions'!$C$20)) * 'Commerical Assumptions'!$C$19, 0)</f>
        <v>0</v>
      </c>
      <c r="T11" s="42">
        <f>IF(T4 = "Yes", ('Commerical Assumptions'!$C$17 * 12 * (1 + 'Commerical Assumptions'!$C$22)^(S3 - 'Commerical Assumptions'!$C$20)) * 'Commerical Assumptions'!$C$19, 0)</f>
        <v>0</v>
      </c>
      <c r="U11" s="42">
        <f>IF(U4 = "Yes", ('Commerical Assumptions'!$C$17 * 12 * (1 + 'Commerical Assumptions'!$C$22)^(T3 - 'Commerical Assumptions'!$C$20)) * 'Commerical Assumptions'!$C$19, 0)</f>
        <v>0</v>
      </c>
      <c r="V11" s="42">
        <f>IF(V4 = "Yes", ('Commerical Assumptions'!$C$17 * 12 * (1 + 'Commerical Assumptions'!$C$22)^(U3 - 'Commerical Assumptions'!$C$20)) * 'Commerical Assumptions'!$C$19, 0)</f>
        <v>0</v>
      </c>
      <c r="W11" s="42">
        <f>IF(W4 = "Yes", ('Commerical Assumptions'!$C$17 * 12 * (1 + 'Commerical Assumptions'!$C$22)^(V3 - 'Commerical Assumptions'!$C$20)) * 'Commerical Assumptions'!$C$19, 0)</f>
        <v>0</v>
      </c>
      <c r="X11" s="42">
        <f>IF(X4 = "Yes", ('Commerical Assumptions'!$C$17 * 12 * (1 + 'Commerical Assumptions'!$C$22)^(W3 - 'Commerical Assumptions'!$C$20)) * 'Commerical Assumptions'!$C$19, 0)</f>
        <v>0</v>
      </c>
      <c r="Y11" s="42">
        <f>IF(Y4 = "Yes", ('Commerical Assumptions'!$C$17 * 12 * (1 + 'Commerical Assumptions'!$C$22)^(X3 - 'Commerical Assumptions'!$C$20)) * 'Commerical Assumptions'!$C$19, 0)</f>
        <v>0</v>
      </c>
      <c r="Z11" s="42">
        <f>IF(Z4 = "Yes", ('Commerical Assumptions'!$C$17 * 12 * (1 + 'Commerical Assumptions'!$C$22)^(Y3 - 'Commerical Assumptions'!$C$20)) * 'Commerical Assumptions'!$C$19, 0)</f>
        <v>0</v>
      </c>
      <c r="AA11" s="42">
        <f>IF(AA4 = "Yes", ('Commerical Assumptions'!$C$17 * 12 * (1 + 'Commerical Assumptions'!$C$22)^(Z3 - 'Commerical Assumptions'!$C$20)) * 'Commerical Assumptions'!$C$19, 0)</f>
        <v>0</v>
      </c>
      <c r="AB11" s="42">
        <f>IF(AB4 = "Yes", ('Commerical Assumptions'!$C$17 * 12 * (1 + 'Commerical Assumptions'!$C$22)^(AA3 - 'Commerical Assumptions'!$C$20)) * 'Commerical Assumptions'!$C$19, 0)</f>
        <v>0</v>
      </c>
      <c r="AC11" s="42">
        <f>IF(AC4 = "Yes", ('Commerical Assumptions'!$C$17 * 12 * (1 + 'Commerical Assumptions'!$C$22)^(AB3 - 'Commerical Assumptions'!$C$20)) * 'Commerical Assumptions'!$C$19, 0)</f>
        <v>0</v>
      </c>
      <c r="AD11" s="42">
        <f>IF(AD4 = "Yes", ('Commerical Assumptions'!$C$17 * 12 * (1 + 'Commerical Assumptions'!$C$22)^(AC3 - 'Commerical Assumptions'!$C$20)) * 'Commerical Assumptions'!$C$19, 0)</f>
        <v>0</v>
      </c>
      <c r="AE11" s="42">
        <f>IF(AE4 = "Yes", ('Commerical Assumptions'!$C$17 * 12 * (1 + 'Commerical Assumptions'!$C$22)^(AD3 - 'Commerical Assumptions'!$C$20)) * 'Commerical Assumptions'!$C$19, 0)</f>
        <v>0</v>
      </c>
      <c r="AF11" s="42">
        <f>IF(AF4 = "Yes", ('Commerical Assumptions'!$C$17 * 12 * (1 + 'Commerical Assumptions'!$C$22)^(AE3 - 'Commerical Assumptions'!$C$20)) * 'Commerical Assumptions'!$C$19, 0)</f>
        <v>0</v>
      </c>
      <c r="AG11" s="42">
        <f>IF(AG4 = "Yes", ('Commerical Assumptions'!$C$17 * 12 * (1 + 'Commerical Assumptions'!$C$22)^(AF3 - 'Commerical Assumptions'!$C$20)) * 'Commerical Assumptions'!$C$19, 0)</f>
        <v>0</v>
      </c>
      <c r="AH11" s="42">
        <f>IF(AH4 = "Yes", ('Commerical Assumptions'!$C$17 * 12 * (1 + 'Commerical Assumptions'!$C$22)^(AG3 - 'Commerical Assumptions'!$C$20)) * 'Commerical Assumptions'!$C$19, 0)</f>
        <v>0</v>
      </c>
      <c r="AI11" s="42">
        <f>IF(AI4 = "Yes", ('Commerical Assumptions'!$C$17 * 12 * (1 + 'Commerical Assumptions'!$C$22)^(AH3 - 'Commerical Assumptions'!$C$20)) * 'Commerical Assumptions'!$C$19, 0)</f>
        <v>0</v>
      </c>
      <c r="AJ11" s="42">
        <f>IF(AJ4 = "Yes", ('Commerical Assumptions'!$C$17 * 12 * (1 + 'Commerical Assumptions'!$C$22)^(AI3 - 'Commerical Assumptions'!$C$20)) * 'Commerical Assumptions'!$C$19, 0)</f>
        <v>0</v>
      </c>
      <c r="AK11" s="42">
        <f>IF(AK4 = "Yes", ('Commerical Assumptions'!$C$17 * 12 * (1 + 'Commerical Assumptions'!$C$22)^(AJ3 - 'Commerical Assumptions'!$C$20)) * 'Commerical Assumptions'!$C$19, 0)</f>
        <v>0</v>
      </c>
      <c r="AL11" s="42">
        <f>IF(AL4 = "Yes", ('Commerical Assumptions'!$C$17 * 12 * (1 + 'Commerical Assumptions'!$C$22)^(AK3 - 'Commerical Assumptions'!$C$20)) * 'Commerical Assumptions'!$C$19, 0)</f>
        <v>0</v>
      </c>
      <c r="AM11" s="42">
        <f>IF(AM4 = "Yes", ('Commerical Assumptions'!$C$17 * 12 * (1 + 'Commerical Assumptions'!$C$22)^(AL3 - 'Commerical Assumptions'!$C$20)) * 'Commerical Assumptions'!$C$19, 0)</f>
        <v>0</v>
      </c>
      <c r="AN11" s="42">
        <f>IF(AN4 = "Yes", ('Commerical Assumptions'!$C$17 * 12 * (1 + 'Commerical Assumptions'!$C$22)^(AM3 - 'Commerical Assumptions'!$C$20)) * 'Commerical Assumptions'!$C$19, 0)</f>
        <v>0</v>
      </c>
      <c r="AO11" s="42">
        <f>IF(AO4 = "Yes", ('Commerical Assumptions'!$C$17 * 12 * (1 + 'Commerical Assumptions'!$C$22)^(AN3 - 'Commerical Assumptions'!$C$20)) * 'Commerical Assumptions'!$C$19, 0)</f>
        <v>0</v>
      </c>
      <c r="AP11" s="42">
        <f>IF(AP4 = "Yes", ('Commerical Assumptions'!$C$17 * 12 * (1 + 'Commerical Assumptions'!$C$22)^(AO3 - 'Commerical Assumptions'!$C$20)) * 'Commerical Assumptions'!$C$19, 0)</f>
        <v>0</v>
      </c>
      <c r="AQ11" s="42">
        <f>IF(AQ4 = "Yes", ('Commerical Assumptions'!$C$17 * 12 * (1 + 'Commerical Assumptions'!$C$22)^(AP3 - 'Commerical Assumptions'!$C$20)) * 'Commerical Assumptions'!$C$19, 0)</f>
        <v>0</v>
      </c>
      <c r="AR11" s="42">
        <f>IF(AR4 = "Yes", ('Commerical Assumptions'!$C$17 * 12 * (1 + 'Commerical Assumptions'!$C$22)^(AQ3 - 'Commerical Assumptions'!$C$20)) * 'Commerical Assumptions'!$C$19, 0)</f>
        <v>0</v>
      </c>
      <c r="AS11" s="42">
        <f>IF(AS4 = "Yes", ('Commerical Assumptions'!$C$17 * 12 * (1 + 'Commerical Assumptions'!$C$22)^(AR3 - 'Commerical Assumptions'!$C$20)) * 'Commerical Assumptions'!$C$19, 0)</f>
        <v>0</v>
      </c>
      <c r="AT11" s="42">
        <f>IF(AT4 = "Yes", ('Commerical Assumptions'!$C$17 * 12 * (1 + 'Commerical Assumptions'!$C$22)^(AS3 - 'Commerical Assumptions'!$C$20)) * 'Commerical Assumptions'!$C$19, 0)</f>
        <v>0</v>
      </c>
      <c r="AU11" s="42">
        <f>IF(AU4 = "Yes", ('Commerical Assumptions'!$C$17 * 12 * (1 + 'Commerical Assumptions'!$C$22)^(AT3 - 'Commerical Assumptions'!$C$20)) * 'Commerical Assumptions'!$C$19, 0)</f>
        <v>0</v>
      </c>
      <c r="AV11" s="42">
        <f>IF(AV4 = "Yes", ('Commerical Assumptions'!$C$17 * 12 * (1 + 'Commerical Assumptions'!$C$22)^(AU3 - 'Commerical Assumptions'!$C$20)) * 'Commerical Assumptions'!$C$19, 0)</f>
        <v>0</v>
      </c>
      <c r="AW11" s="42">
        <f>IF(AW4 = "Yes", ('Commerical Assumptions'!$C$17 * 12 * (1 + 'Commerical Assumptions'!$C$22)^(AV3 - 'Commerical Assumptions'!$C$20)) * 'Commerical Assumptions'!$C$19, 0)</f>
        <v>0</v>
      </c>
      <c r="AX11" s="42">
        <f>IF(AX4 = "Yes", ('Commerical Assumptions'!$C$17 * 12 * (1 + 'Commerical Assumptions'!$C$22)^(AW3 - 'Commerical Assumptions'!$C$20)) * 'Commerical Assumptions'!$C$19, 0)</f>
        <v>0</v>
      </c>
      <c r="AY11" s="42">
        <f>IF(AY4 = "Yes", ('Commerical Assumptions'!$C$17 * 12 * (1 + 'Commerical Assumptions'!$C$22)^(AX3 - 'Commerical Assumptions'!$C$20)) * 'Commerical Assumptions'!$C$19, 0)</f>
        <v>0</v>
      </c>
      <c r="AZ11" s="42">
        <f>IF(AZ4 = "Yes", ('Commerical Assumptions'!$C$17 * 12 * (1 + 'Commerical Assumptions'!$C$22)^(AY3 - 'Commerical Assumptions'!$C$20)) * 'Commerical Assumptions'!$C$19, 0)</f>
        <v>0</v>
      </c>
      <c r="BA11" s="42">
        <f>IF(BA4 = "Yes", ('Commerical Assumptions'!$C$17 * 12 * (1 + 'Commerical Assumptions'!$C$22)^(AZ3 - 'Commerical Assumptions'!$C$20)) * 'Commerical Assumptions'!$C$19, 0)</f>
        <v>0</v>
      </c>
      <c r="BB11" s="42">
        <f>IF(BB4 = "Yes", ('Commerical Assumptions'!$C$17 * 12 * (1 + 'Commerical Assumptions'!$C$22)^(BA3 - 'Commerical Assumptions'!$C$20)) * 'Commerical Assumptions'!$C$19, 0)</f>
        <v>0</v>
      </c>
      <c r="BC11" s="42">
        <f>IF(BC4 = "Yes", ('Commerical Assumptions'!$C$17 * 12 * (1 + 'Commerical Assumptions'!$C$22)^(BB3 - 'Commerical Assumptions'!$C$20)) * 'Commerical Assumptions'!$C$19, 0)</f>
        <v>0</v>
      </c>
      <c r="BD11" s="42">
        <f>IF(BD4 = "Yes", ('Commerical Assumptions'!$C$17 * 12 * (1 + 'Commerical Assumptions'!$C$22)^(BC3 - 'Commerical Assumptions'!$C$20)) * 'Commerical Assumptions'!$C$19, 0)</f>
        <v>0</v>
      </c>
      <c r="BE11" s="42">
        <f>IF(BE4 = "Yes", ('Commerical Assumptions'!$C$17 * 12 * (1 + 'Commerical Assumptions'!$C$22)^(BD3 - 'Commerical Assumptions'!$C$20)) * 'Commerical Assumptions'!$C$19, 0)</f>
        <v>0</v>
      </c>
      <c r="BF11" s="42">
        <f>IF(BF4 = "Yes", ('Commerical Assumptions'!$C$17 * 12 * (1 + 'Commerical Assumptions'!$C$22)^(BE3 - 'Commerical Assumptions'!$C$20)) * 'Commerical Assumptions'!$C$19, 0)</f>
        <v>0</v>
      </c>
      <c r="BG11" s="42">
        <f>IF(BG4 = "Yes", ('Commerical Assumptions'!$C$17 * 12 * (1 + 'Commerical Assumptions'!$C$22)^(BF3 - 'Commerical Assumptions'!$C$20)) * 'Commerical Assumptions'!$C$19, 0)</f>
        <v>0</v>
      </c>
      <c r="BH11" s="42">
        <f>IF(BH4 = "Yes", ('Commerical Assumptions'!$C$17 * 12 * (1 + 'Commerical Assumptions'!$C$22)^(BG3 - 'Commerical Assumptions'!$C$20)) * 'Commerical Assumptions'!$C$19, 0)</f>
        <v>0</v>
      </c>
      <c r="BI11" s="42">
        <f>IF(BI4 = "Yes", ('Commerical Assumptions'!$C$17 * 12 * (1 + 'Commerical Assumptions'!$C$22)^(BH3 - 'Commerical Assumptions'!$C$20)) * 'Commerical Assumptions'!$C$19, 0)</f>
        <v>0</v>
      </c>
      <c r="BJ11" s="42">
        <f>IF(BJ4 = "Yes", ('Commerical Assumptions'!$C$17 * 12 * (1 + 'Commerical Assumptions'!$C$22)^(BI3 - 'Commerical Assumptions'!$C$20)) * 'Commerical Assumptions'!$C$19, 0)</f>
        <v>0</v>
      </c>
      <c r="BK11" s="42">
        <f>IF(BK4 = "Yes", ('Commerical Assumptions'!$C$17 * 12 * (1 + 'Commerical Assumptions'!$C$22)^(BJ3 - 'Commerical Assumptions'!$C$20)) * 'Commerical Assumptions'!$C$19, 0)</f>
        <v>0</v>
      </c>
      <c r="BL11" s="42">
        <f>IF(BL4 = "Yes", ('Commerical Assumptions'!$C$17 * 12 * (1 + 'Commerical Assumptions'!$C$22)^(BK3 - 'Commerical Assumptions'!$C$20)) * 'Commerical Assumptions'!$C$19, 0)</f>
        <v>0</v>
      </c>
      <c r="BM11" s="42">
        <f>IF(BM4 = "Yes", ('Commerical Assumptions'!$C$17 * 12 * (1 + 'Commerical Assumptions'!$C$22)^(BL3 - 'Commerical Assumptions'!$C$20)) * 'Commerical Assumptions'!$C$19, 0)</f>
        <v>0</v>
      </c>
      <c r="BN11" s="42">
        <f>IF(BN4 = "Yes", ('Commerical Assumptions'!$C$17 * 12 * (1 + 'Commerical Assumptions'!$C$22)^(BM3 - 'Commerical Assumptions'!$C$20)) * 'Commerical Assumptions'!$C$19, 0)</f>
        <v>0</v>
      </c>
      <c r="BO11" s="42">
        <f>IF(BO4 = "Yes", ('Commerical Assumptions'!$C$17 * 12 * (1 + 'Commerical Assumptions'!$C$22)^(BN3 - 'Commerical Assumptions'!$C$20)) * 'Commerical Assumptions'!$C$19, 0)</f>
        <v>0</v>
      </c>
      <c r="BP11" s="42">
        <f>IF(BP4 = "Yes", ('Commerical Assumptions'!$C$17 * 12 * (1 + 'Commerical Assumptions'!$C$22)^(BO3 - 'Commerical Assumptions'!$C$20)) * 'Commerical Assumptions'!$C$19, 0)</f>
        <v>0</v>
      </c>
      <c r="BQ11" s="42">
        <f>IF(BQ4 = "Yes", ('Commerical Assumptions'!$C$17 * 12 * (1 + 'Commerical Assumptions'!$C$22)^(BP3 - 'Commerical Assumptions'!$C$20)) * 'Commerical Assumptions'!$C$19, 0)</f>
        <v>0</v>
      </c>
      <c r="BR11" s="42">
        <f>IF(BR4 = "Yes", ('Commerical Assumptions'!$C$17 * 12 * (1 + 'Commerical Assumptions'!$C$22)^(BQ3 - 'Commerical Assumptions'!$C$20)) * 'Commerical Assumptions'!$C$19, 0)</f>
        <v>0</v>
      </c>
      <c r="BS11" s="42">
        <f>IF(BS4 = "Yes", ('Commerical Assumptions'!$C$17 * 12 * (1 + 'Commerical Assumptions'!$C$22)^(BR3 - 'Commerical Assumptions'!$C$20)) * 'Commerical Assumptions'!$C$19, 0)</f>
        <v>0</v>
      </c>
      <c r="BT11" s="42">
        <f>IF(BT4 = "Yes", ('Commerical Assumptions'!$C$17 * 12 * (1 + 'Commerical Assumptions'!$C$22)^(BS3 - 'Commerical Assumptions'!$C$20)) * 'Commerical Assumptions'!$C$19, 0)</f>
        <v>0</v>
      </c>
      <c r="BU11" s="42">
        <f>IF(BU4 = "Yes", ('Commerical Assumptions'!$C$17 * 12 * (1 + 'Commerical Assumptions'!$C$22)^(BT3 - 'Commerical Assumptions'!$C$20)) * 'Commerical Assumptions'!$C$19, 0)</f>
        <v>0</v>
      </c>
      <c r="BV11" s="42">
        <f>IF(BV4 = "Yes", ('Commerical Assumptions'!$C$17 * 12 * (1 + 'Commerical Assumptions'!$C$22)^(BU3 - 'Commerical Assumptions'!$C$20)) * 'Commerical Assumptions'!$C$19, 0)</f>
        <v>0</v>
      </c>
      <c r="BW11" s="42">
        <f>IF(BW4 = "Yes", ('Commerical Assumptions'!$C$17 * 12 * (1 + 'Commerical Assumptions'!$C$22)^(BV3 - 'Commerical Assumptions'!$C$20)) * 'Commerical Assumptions'!$C$19, 0)</f>
        <v>0</v>
      </c>
      <c r="BX11" s="42">
        <f>IF(BX4 = "Yes", ('Commerical Assumptions'!$C$17 * 12 * (1 + 'Commerical Assumptions'!$C$22)^(BW3 - 'Commerical Assumptions'!$C$20)) * 'Commerical Assumptions'!$C$19, 0)</f>
        <v>0</v>
      </c>
      <c r="BY11" s="42">
        <f>IF(BY4 = "Yes", ('Commerical Assumptions'!$C$17 * 12 * (1 + 'Commerical Assumptions'!$C$22)^(BX3 - 'Commerical Assumptions'!$C$20)) * 'Commerical Assumptions'!$C$19, 0)</f>
        <v>0</v>
      </c>
      <c r="BZ11" s="42">
        <f>IF(BZ4 = "Yes", ('Commerical Assumptions'!$C$17 * 12 * (1 + 'Commerical Assumptions'!$C$22)^(BY3 - 'Commerical Assumptions'!$C$20)) * 'Commerical Assumptions'!$C$19, 0)</f>
        <v>0</v>
      </c>
      <c r="CA11" s="42">
        <f>IF(CA4 = "Yes", ('Commerical Assumptions'!$C$17 * 12 * (1 + 'Commerical Assumptions'!$C$22)^(BZ3 - 'Commerical Assumptions'!$C$20)) * 'Commerical Assumptions'!$C$19, 0)</f>
        <v>0</v>
      </c>
      <c r="CB11" s="42">
        <f>IF(CB4 = "Yes", ('Commerical Assumptions'!$C$17 * 12 * (1 + 'Commerical Assumptions'!$C$22)^(CA3 - 'Commerical Assumptions'!$C$20)) * 'Commerical Assumptions'!$C$19, 0)</f>
        <v>0</v>
      </c>
      <c r="CC11" s="42">
        <f>IF(CC4 = "Yes", ('Commerical Assumptions'!$C$17 * 12 * (1 + 'Commerical Assumptions'!$C$22)^(CB3 - 'Commerical Assumptions'!$C$20)) * 'Commerical Assumptions'!$C$19, 0)</f>
        <v>0</v>
      </c>
      <c r="CD11" s="42">
        <f>IF(CD4 = "Yes", ('Commerical Assumptions'!$C$17 * 12 * (1 + 'Commerical Assumptions'!$C$22)^(CC3 - 'Commerical Assumptions'!$C$20)) * 'Commerical Assumptions'!$C$19, 0)</f>
        <v>0</v>
      </c>
      <c r="CE11" s="42">
        <f>IF(CE4 = "Yes", ('Commerical Assumptions'!$C$17 * 12 * (1 + 'Commerical Assumptions'!$C$22)^(CD3 - 'Commerical Assumptions'!$C$20)) * 'Commerical Assumptions'!$C$19, 0)</f>
        <v>0</v>
      </c>
      <c r="CF11" s="42">
        <f>IF(CF4 = "Yes", ('Commerical Assumptions'!$C$17 * 12 * (1 + 'Commerical Assumptions'!$C$22)^(CE3 - 'Commerical Assumptions'!$C$20)) * 'Commerical Assumptions'!$C$19, 0)</f>
        <v>0</v>
      </c>
      <c r="CG11" s="42">
        <f>IF(CG4 = "Yes", ('Commerical Assumptions'!$C$17 * 12 * (1 + 'Commerical Assumptions'!$C$22)^(CF3 - 'Commerical Assumptions'!$C$20)) * 'Commerical Assumptions'!$C$19, 0)</f>
        <v>0</v>
      </c>
      <c r="CH11" s="42">
        <f>IF(CH4 = "Yes", ('Commerical Assumptions'!$C$17 * 12 * (1 + 'Commerical Assumptions'!$C$22)^(CG3 - 'Commerical Assumptions'!$C$20)) * 'Commerical Assumptions'!$C$19, 0)</f>
        <v>0</v>
      </c>
      <c r="CI11" s="42">
        <f>IF(CI4 = "Yes", ('Commerical Assumptions'!$C$17 * 12 * (1 + 'Commerical Assumptions'!$C$22)^(CH3 - 'Commerical Assumptions'!$C$20)) * 'Commerical Assumptions'!$C$19, 0)</f>
        <v>0</v>
      </c>
      <c r="CJ11" s="42">
        <f>IF(CJ4 = "Yes", ('Commerical Assumptions'!$C$17 * 12 * (1 + 'Commerical Assumptions'!$C$22)^(CI3 - 'Commerical Assumptions'!$C$20)) * 'Commerical Assumptions'!$C$19, 0)</f>
        <v>0</v>
      </c>
      <c r="CK11" s="42">
        <f>IF(CK4 = "Yes", ('Commerical Assumptions'!$C$17 * 12 * (1 + 'Commerical Assumptions'!$C$22)^(CJ3 - 'Commerical Assumptions'!$C$20)) * 'Commerical Assumptions'!$C$19, 0)</f>
        <v>0</v>
      </c>
      <c r="CL11" s="42">
        <f>IF(CL4 = "Yes", ('Commerical Assumptions'!$C$17 * 12 * (1 + 'Commerical Assumptions'!$C$22)^(CK3 - 'Commerical Assumptions'!$C$20)) * 'Commerical Assumptions'!$C$19, 0)</f>
        <v>0</v>
      </c>
      <c r="CM11" s="42">
        <f>IF(CM4 = "Yes", ('Commerical Assumptions'!$C$17 * 12 * (1 + 'Commerical Assumptions'!$C$22)^(CL3 - 'Commerical Assumptions'!$C$20)) * 'Commerical Assumptions'!$C$19, 0)</f>
        <v>0</v>
      </c>
      <c r="CN11" s="42">
        <f>IF(CN4 = "Yes", ('Commerical Assumptions'!$C$17 * 12 * (1 + 'Commerical Assumptions'!$C$22)^(CM3 - 'Commerical Assumptions'!$C$20)) * 'Commerical Assumptions'!$C$19, 0)</f>
        <v>0</v>
      </c>
      <c r="CO11" s="42">
        <f>IF(CO4 = "Yes", ('Commerical Assumptions'!$C$17 * 12 * (1 + 'Commerical Assumptions'!$C$22)^(CN3 - 'Commerical Assumptions'!$C$20)) * 'Commerical Assumptions'!$C$19, 0)</f>
        <v>0</v>
      </c>
      <c r="CP11" s="42">
        <f>IF(CP4 = "Yes", ('Commerical Assumptions'!$C$17 * 12 * (1 + 'Commerical Assumptions'!$C$22)^(CO3 - 'Commerical Assumptions'!$C$20)) * 'Commerical Assumptions'!$C$19, 0)</f>
        <v>0</v>
      </c>
      <c r="CQ11" s="42">
        <f>IF(CQ4 = "Yes", ('Commerical Assumptions'!$C$17 * 12 * (1 + 'Commerical Assumptions'!$C$22)^(CP3 - 'Commerical Assumptions'!$C$20)) * 'Commerical Assumptions'!$C$19, 0)</f>
        <v>0</v>
      </c>
      <c r="CR11" s="42">
        <f>IF(CR4 = "Yes", ('Commerical Assumptions'!$C$17 * 12 * (1 + 'Commerical Assumptions'!$C$22)^(CQ3 - 'Commerical Assumptions'!$C$20)) * 'Commerical Assumptions'!$C$19, 0)</f>
        <v>0</v>
      </c>
      <c r="CS11" s="42">
        <f>IF(CS4 = "Yes", ('Commerical Assumptions'!$C$17 * 12 * (1 + 'Commerical Assumptions'!$C$22)^(CR3 - 'Commerical Assumptions'!$C$20)) * 'Commerical Assumptions'!$C$19, 0)</f>
        <v>0</v>
      </c>
      <c r="CT11" s="42">
        <f>IF(CT4 = "Yes", ('Commerical Assumptions'!$C$17 * 12 * (1 + 'Commerical Assumptions'!$C$22)^(CS3 - 'Commerical Assumptions'!$C$20)) * 'Commerical Assumptions'!$C$19, 0)</f>
        <v>0</v>
      </c>
      <c r="CU11" s="42">
        <f>IF(CU4 = "Yes", ('Commerical Assumptions'!$C$17 * 12 * (1 + 'Commerical Assumptions'!$C$22)^(CT3 - 'Commerical Assumptions'!$C$20)) * 'Commerical Assumptions'!$C$19, 0)</f>
        <v>0</v>
      </c>
      <c r="CV11" s="42">
        <f>IF(CV4 = "Yes", ('Commerical Assumptions'!$C$17 * 12 * (1 + 'Commerical Assumptions'!$C$22)^(CU3 - 'Commerical Assumptions'!$C$20)) * 'Commerical Assumptions'!$C$19, 0)</f>
        <v>0</v>
      </c>
    </row>
    <row r="12" spans="1:105" s="21" customFormat="1" ht="20.25" customHeight="1">
      <c r="A12"/>
      <c r="B12"/>
      <c r="C12" s="25"/>
      <c r="D12" s="21" t="s">
        <v>88</v>
      </c>
      <c r="E12" s="41">
        <f>IF(E4 = "Yes", ('Commerical Assumptions'!$F$17 * 12 * (1 + 'Commerical Assumptions'!$F$22)^(D3 - 'Commerical Assumptions'!$F$20)) * 'Commerical Assumptions'!$F$19, 0)</f>
        <v>0</v>
      </c>
      <c r="F12" s="41">
        <f>IF(F4 = "Yes", ('Commerical Assumptions'!$F$17 * 12 * (1 + 'Commerical Assumptions'!$F$22)^(E3 - 'Commerical Assumptions'!$F$20)) * 'Commerical Assumptions'!$F$19, 0)</f>
        <v>0</v>
      </c>
      <c r="G12" s="41">
        <f>IF(G4 = "Yes", ('Commerical Assumptions'!$F$17 * 12 * (1 + 'Commerical Assumptions'!$F$22)^(F3 - 'Commerical Assumptions'!$F$20)) * 'Commerical Assumptions'!$F$19, 0)</f>
        <v>0</v>
      </c>
      <c r="H12" s="41">
        <f>IF(H4 = "Yes", ('Commerical Assumptions'!$F$17 * 12 * (1 + 'Commerical Assumptions'!$F$22)^(G3 - 'Commerical Assumptions'!$F$20)) * 'Commerical Assumptions'!$F$19, 0)</f>
        <v>6105.1414054054039</v>
      </c>
      <c r="I12" s="41">
        <f>IF(I4 = "Yes", ('Commerical Assumptions'!$F$17 * 12 * (1 + 'Commerical Assumptions'!$F$22)^(H3 - 'Commerical Assumptions'!$F$20)) * 'Commerical Assumptions'!$F$19, 0)</f>
        <v>6324.9264959999991</v>
      </c>
      <c r="J12" s="41">
        <f>IF(J4 = "Yes", ('Commerical Assumptions'!$F$17 * 12 * (1 + 'Commerical Assumptions'!$F$22)^(I3 - 'Commerical Assumptions'!$F$20)) * 'Commerical Assumptions'!$F$19, 0)</f>
        <v>6552.6238498559987</v>
      </c>
      <c r="K12" s="41">
        <f>IF(K4 = "Yes", ('Commerical Assumptions'!$F$17 * 12 * (1 + 'Commerical Assumptions'!$F$22)^(J3 - 'Commerical Assumptions'!$F$20)) * 'Commerical Assumptions'!$F$19, 0)</f>
        <v>6788.5183084508144</v>
      </c>
      <c r="L12" s="41">
        <f>IF(L4 = "Yes", ('Commerical Assumptions'!$F$17 * 12 * (1 + 'Commerical Assumptions'!$F$22)^(K3 - 'Commerical Assumptions'!$F$20)) * 'Commerical Assumptions'!$F$19, 0)</f>
        <v>7032.9049675550441</v>
      </c>
      <c r="M12" s="41">
        <f>IF(M4 = "Yes", ('Commerical Assumptions'!$F$17 * 12 * (1 + 'Commerical Assumptions'!$F$22)^(L3 - 'Commerical Assumptions'!$F$20)) * 'Commerical Assumptions'!$F$19, 0)</f>
        <v>7286.0895463870265</v>
      </c>
      <c r="N12" s="41">
        <f>IF(N4 = "Yes", ('Commerical Assumptions'!$F$17 * 12 * (1 + 'Commerical Assumptions'!$F$22)^(M3 - 'Commerical Assumptions'!$F$20)) * 'Commerical Assumptions'!$F$19, 0)</f>
        <v>7548.3887700569594</v>
      </c>
      <c r="O12" s="41">
        <f>IF(O4 = "Yes", ('Commerical Assumptions'!$F$17 * 12 * (1 + 'Commerical Assumptions'!$F$22)^(N3 - 'Commerical Assumptions'!$F$20)) * 'Commerical Assumptions'!$F$19, 0)</f>
        <v>7820.1307657790103</v>
      </c>
      <c r="P12" s="41">
        <f>IF(P4 = "Yes", ('Commerical Assumptions'!$F$17 * 12 * (1 + 'Commerical Assumptions'!$F$22)^(O3 - 'Commerical Assumptions'!$F$20)) * 'Commerical Assumptions'!$F$19, 0)</f>
        <v>8101.6554733470539</v>
      </c>
      <c r="Q12" s="41">
        <f>IF(Q4 = "Yes", ('Commerical Assumptions'!$F$17 * 12 * (1 + 'Commerical Assumptions'!$F$22)^(P3 - 'Commerical Assumptions'!$F$20)) * 'Commerical Assumptions'!$F$19, 0)</f>
        <v>0</v>
      </c>
      <c r="R12" s="41">
        <f>IF(R4 = "Yes", ('Commerical Assumptions'!$F$17 * 12 * (1 + 'Commerical Assumptions'!$F$22)^(Q3 - 'Commerical Assumptions'!$F$20)) * 'Commerical Assumptions'!$F$19, 0)</f>
        <v>0</v>
      </c>
      <c r="S12" s="41">
        <f>IF(S4 = "Yes", ('Commerical Assumptions'!$F$17 * 12 * (1 + 'Commerical Assumptions'!$F$22)^(R3 - 'Commerical Assumptions'!$F$20)) * 'Commerical Assumptions'!$F$19, 0)</f>
        <v>0</v>
      </c>
      <c r="T12" s="41">
        <f>IF(T4 = "Yes", ('Commerical Assumptions'!$F$17 * 12 * (1 + 'Commerical Assumptions'!$F$22)^(S3 - 'Commerical Assumptions'!$F$20)) * 'Commerical Assumptions'!$F$19, 0)</f>
        <v>0</v>
      </c>
      <c r="U12" s="41">
        <f>IF(U4 = "Yes", ('Commerical Assumptions'!$F$17 * 12 * (1 + 'Commerical Assumptions'!$F$22)^(T3 - 'Commerical Assumptions'!$F$20)) * 'Commerical Assumptions'!$F$19, 0)</f>
        <v>0</v>
      </c>
      <c r="V12" s="41">
        <f>IF(V4 = "Yes", ('Commerical Assumptions'!$F$17 * 12 * (1 + 'Commerical Assumptions'!$F$22)^(U3 - 'Commerical Assumptions'!$F$20)) * 'Commerical Assumptions'!$F$19, 0)</f>
        <v>0</v>
      </c>
      <c r="W12" s="41">
        <f>IF(W4 = "Yes", ('Commerical Assumptions'!$F$17 * 12 * (1 + 'Commerical Assumptions'!$F$22)^(V3 - 'Commerical Assumptions'!$F$20)) * 'Commerical Assumptions'!$F$19, 0)</f>
        <v>0</v>
      </c>
      <c r="X12" s="41">
        <f>IF(X4 = "Yes", ('Commerical Assumptions'!$F$17 * 12 * (1 + 'Commerical Assumptions'!$F$22)^(W3 - 'Commerical Assumptions'!$F$20)) * 'Commerical Assumptions'!$F$19, 0)</f>
        <v>0</v>
      </c>
      <c r="Y12" s="41">
        <f>IF(Y4 = "Yes", ('Commerical Assumptions'!$F$17 * 12 * (1 + 'Commerical Assumptions'!$F$22)^(X3 - 'Commerical Assumptions'!$F$20)) * 'Commerical Assumptions'!$F$19, 0)</f>
        <v>0</v>
      </c>
      <c r="Z12" s="41">
        <f>IF(Z4 = "Yes", ('Commerical Assumptions'!$F$17 * 12 * (1 + 'Commerical Assumptions'!$F$22)^(Y3 - 'Commerical Assumptions'!$F$20)) * 'Commerical Assumptions'!$F$19, 0)</f>
        <v>0</v>
      </c>
      <c r="AA12" s="41">
        <f>IF(AA4 = "Yes", ('Commerical Assumptions'!$F$17 * 12 * (1 + 'Commerical Assumptions'!$F$22)^(Z3 - 'Commerical Assumptions'!$F$20)) * 'Commerical Assumptions'!$F$19, 0)</f>
        <v>0</v>
      </c>
      <c r="AB12" s="41">
        <f>IF(AB4 = "Yes", ('Commerical Assumptions'!$F$17 * 12 * (1 + 'Commerical Assumptions'!$F$22)^(AA3 - 'Commerical Assumptions'!$F$20)) * 'Commerical Assumptions'!$F$19, 0)</f>
        <v>0</v>
      </c>
      <c r="AC12" s="41">
        <f>IF(AC4 = "Yes", ('Commerical Assumptions'!$F$17 * 12 * (1 + 'Commerical Assumptions'!$F$22)^(AB3 - 'Commerical Assumptions'!$F$20)) * 'Commerical Assumptions'!$F$19, 0)</f>
        <v>0</v>
      </c>
      <c r="AD12" s="41">
        <f>IF(AD4 = "Yes", ('Commerical Assumptions'!$F$17 * 12 * (1 + 'Commerical Assumptions'!$F$22)^(AC3 - 'Commerical Assumptions'!$F$20)) * 'Commerical Assumptions'!$F$19, 0)</f>
        <v>0</v>
      </c>
      <c r="AE12" s="41">
        <f>IF(AE4 = "Yes", ('Commerical Assumptions'!$F$17 * 12 * (1 + 'Commerical Assumptions'!$F$22)^(AD3 - 'Commerical Assumptions'!$F$20)) * 'Commerical Assumptions'!$F$19, 0)</f>
        <v>0</v>
      </c>
      <c r="AF12" s="41">
        <f>IF(AF4 = "Yes", ('Commerical Assumptions'!$F$17 * 12 * (1 + 'Commerical Assumptions'!$F$22)^(AE3 - 'Commerical Assumptions'!$F$20)) * 'Commerical Assumptions'!$F$19, 0)</f>
        <v>0</v>
      </c>
      <c r="AG12" s="41">
        <f>IF(AG4 = "Yes", ('Commerical Assumptions'!$F$17 * 12 * (1 + 'Commerical Assumptions'!$F$22)^(AF3 - 'Commerical Assumptions'!$F$20)) * 'Commerical Assumptions'!$F$19, 0)</f>
        <v>0</v>
      </c>
      <c r="AH12" s="41">
        <f>IF(AH4 = "Yes", ('Commerical Assumptions'!$F$17 * 12 * (1 + 'Commerical Assumptions'!$F$22)^(AG3 - 'Commerical Assumptions'!$F$20)) * 'Commerical Assumptions'!$F$19, 0)</f>
        <v>0</v>
      </c>
      <c r="AI12" s="41">
        <f>IF(AI4 = "Yes", ('Commerical Assumptions'!$F$17 * 12 * (1 + 'Commerical Assumptions'!$F$22)^(AH3 - 'Commerical Assumptions'!$F$20)) * 'Commerical Assumptions'!$F$19, 0)</f>
        <v>0</v>
      </c>
      <c r="AJ12" s="41">
        <f>IF(AJ4 = "Yes", ('Commerical Assumptions'!$F$17 * 12 * (1 + 'Commerical Assumptions'!$F$22)^(AI3 - 'Commerical Assumptions'!$F$20)) * 'Commerical Assumptions'!$F$19, 0)</f>
        <v>0</v>
      </c>
      <c r="AK12" s="41">
        <f>IF(AK4 = "Yes", ('Commerical Assumptions'!$F$17 * 12 * (1 + 'Commerical Assumptions'!$F$22)^(AJ3 - 'Commerical Assumptions'!$F$20)) * 'Commerical Assumptions'!$F$19, 0)</f>
        <v>0</v>
      </c>
      <c r="AL12" s="41">
        <f>IF(AL4 = "Yes", ('Commerical Assumptions'!$F$17 * 12 * (1 + 'Commerical Assumptions'!$F$22)^(AK3 - 'Commerical Assumptions'!$F$20)) * 'Commerical Assumptions'!$F$19, 0)</f>
        <v>0</v>
      </c>
      <c r="AM12" s="41">
        <f>IF(AM4 = "Yes", ('Commerical Assumptions'!$F$17 * 12 * (1 + 'Commerical Assumptions'!$F$22)^(AL3 - 'Commerical Assumptions'!$F$20)) * 'Commerical Assumptions'!$F$19, 0)</f>
        <v>0</v>
      </c>
      <c r="AN12" s="41">
        <f>IF(AN4 = "Yes", ('Commerical Assumptions'!$F$17 * 12 * (1 + 'Commerical Assumptions'!$F$22)^(AM3 - 'Commerical Assumptions'!$F$20)) * 'Commerical Assumptions'!$F$19, 0)</f>
        <v>0</v>
      </c>
      <c r="AO12" s="41">
        <f>IF(AO4 = "Yes", ('Commerical Assumptions'!$F$17 * 12 * (1 + 'Commerical Assumptions'!$F$22)^(AN3 - 'Commerical Assumptions'!$F$20)) * 'Commerical Assumptions'!$F$19, 0)</f>
        <v>0</v>
      </c>
      <c r="AP12" s="41">
        <f>IF(AP4 = "Yes", ('Commerical Assumptions'!$F$17 * 12 * (1 + 'Commerical Assumptions'!$F$22)^(AO3 - 'Commerical Assumptions'!$F$20)) * 'Commerical Assumptions'!$F$19, 0)</f>
        <v>0</v>
      </c>
      <c r="AQ12" s="41">
        <f>IF(AQ4 = "Yes", ('Commerical Assumptions'!$F$17 * 12 * (1 + 'Commerical Assumptions'!$F$22)^(AP3 - 'Commerical Assumptions'!$F$20)) * 'Commerical Assumptions'!$F$19, 0)</f>
        <v>0</v>
      </c>
      <c r="AR12" s="41">
        <f>IF(AR4 = "Yes", ('Commerical Assumptions'!$F$17 * 12 * (1 + 'Commerical Assumptions'!$F$22)^(AQ3 - 'Commerical Assumptions'!$F$20)) * 'Commerical Assumptions'!$F$19, 0)</f>
        <v>0</v>
      </c>
      <c r="AS12" s="41">
        <f>IF(AS4 = "Yes", ('Commerical Assumptions'!$F$17 * 12 * (1 + 'Commerical Assumptions'!$F$22)^(AR3 - 'Commerical Assumptions'!$F$20)) * 'Commerical Assumptions'!$F$19, 0)</f>
        <v>0</v>
      </c>
      <c r="AT12" s="41">
        <f>IF(AT4 = "Yes", ('Commerical Assumptions'!$F$17 * 12 * (1 + 'Commerical Assumptions'!$F$22)^(AS3 - 'Commerical Assumptions'!$F$20)) * 'Commerical Assumptions'!$F$19, 0)</f>
        <v>0</v>
      </c>
      <c r="AU12" s="41">
        <f>IF(AU4 = "Yes", ('Commerical Assumptions'!$F$17 * 12 * (1 + 'Commerical Assumptions'!$F$22)^(AT3 - 'Commerical Assumptions'!$F$20)) * 'Commerical Assumptions'!$F$19, 0)</f>
        <v>0</v>
      </c>
      <c r="AV12" s="41">
        <f>IF(AV4 = "Yes", ('Commerical Assumptions'!$F$17 * 12 * (1 + 'Commerical Assumptions'!$F$22)^(AU3 - 'Commerical Assumptions'!$F$20)) * 'Commerical Assumptions'!$F$19, 0)</f>
        <v>0</v>
      </c>
      <c r="AW12" s="41">
        <f>IF(AW4 = "Yes", ('Commerical Assumptions'!$F$17 * 12 * (1 + 'Commerical Assumptions'!$F$22)^(AV3 - 'Commerical Assumptions'!$F$20)) * 'Commerical Assumptions'!$F$19, 0)</f>
        <v>0</v>
      </c>
      <c r="AX12" s="41">
        <f>IF(AX4 = "Yes", ('Commerical Assumptions'!$F$17 * 12 * (1 + 'Commerical Assumptions'!$F$22)^(AW3 - 'Commerical Assumptions'!$F$20)) * 'Commerical Assumptions'!$F$19, 0)</f>
        <v>0</v>
      </c>
      <c r="AY12" s="41">
        <f>IF(AY4 = "Yes", ('Commerical Assumptions'!$F$17 * 12 * (1 + 'Commerical Assumptions'!$F$22)^(AX3 - 'Commerical Assumptions'!$F$20)) * 'Commerical Assumptions'!$F$19, 0)</f>
        <v>0</v>
      </c>
      <c r="AZ12" s="41">
        <f>IF(AZ4 = "Yes", ('Commerical Assumptions'!$F$17 * 12 * (1 + 'Commerical Assumptions'!$F$22)^(AY3 - 'Commerical Assumptions'!$F$20)) * 'Commerical Assumptions'!$F$19, 0)</f>
        <v>0</v>
      </c>
      <c r="BA12" s="41">
        <f>IF(BA4 = "Yes", ('Commerical Assumptions'!$F$17 * 12 * (1 + 'Commerical Assumptions'!$F$22)^(AZ3 - 'Commerical Assumptions'!$F$20)) * 'Commerical Assumptions'!$F$19, 0)</f>
        <v>0</v>
      </c>
      <c r="BB12" s="41">
        <f>IF(BB4 = "Yes", ('Commerical Assumptions'!$F$17 * 12 * (1 + 'Commerical Assumptions'!$F$22)^(BA3 - 'Commerical Assumptions'!$F$20)) * 'Commerical Assumptions'!$F$19, 0)</f>
        <v>0</v>
      </c>
      <c r="BC12" s="41">
        <f>IF(BC4 = "Yes", ('Commerical Assumptions'!$F$17 * 12 * (1 + 'Commerical Assumptions'!$F$22)^(BB3 - 'Commerical Assumptions'!$F$20)) * 'Commerical Assumptions'!$F$19, 0)</f>
        <v>0</v>
      </c>
      <c r="BD12" s="41">
        <f>IF(BD4 = "Yes", ('Commerical Assumptions'!$F$17 * 12 * (1 + 'Commerical Assumptions'!$F$22)^(BC3 - 'Commerical Assumptions'!$F$20)) * 'Commerical Assumptions'!$F$19, 0)</f>
        <v>0</v>
      </c>
      <c r="BE12" s="41">
        <f>IF(BE4 = "Yes", ('Commerical Assumptions'!$F$17 * 12 * (1 + 'Commerical Assumptions'!$F$22)^(BD3 - 'Commerical Assumptions'!$F$20)) * 'Commerical Assumptions'!$F$19, 0)</f>
        <v>0</v>
      </c>
      <c r="BF12" s="41">
        <f>IF(BF4 = "Yes", ('Commerical Assumptions'!$F$17 * 12 * (1 + 'Commerical Assumptions'!$F$22)^(BE3 - 'Commerical Assumptions'!$F$20)) * 'Commerical Assumptions'!$F$19, 0)</f>
        <v>0</v>
      </c>
      <c r="BG12" s="41">
        <f>IF(BG4 = "Yes", ('Commerical Assumptions'!$F$17 * 12 * (1 + 'Commerical Assumptions'!$F$22)^(BF3 - 'Commerical Assumptions'!$F$20)) * 'Commerical Assumptions'!$F$19, 0)</f>
        <v>0</v>
      </c>
      <c r="BH12" s="41">
        <f>IF(BH4 = "Yes", ('Commerical Assumptions'!$F$17 * 12 * (1 + 'Commerical Assumptions'!$F$22)^(BG3 - 'Commerical Assumptions'!$F$20)) * 'Commerical Assumptions'!$F$19, 0)</f>
        <v>0</v>
      </c>
      <c r="BI12" s="41">
        <f>IF(BI4 = "Yes", ('Commerical Assumptions'!$F$17 * 12 * (1 + 'Commerical Assumptions'!$F$22)^(BH3 - 'Commerical Assumptions'!$F$20)) * 'Commerical Assumptions'!$F$19, 0)</f>
        <v>0</v>
      </c>
      <c r="BJ12" s="41">
        <f>IF(BJ4 = "Yes", ('Commerical Assumptions'!$F$17 * 12 * (1 + 'Commerical Assumptions'!$F$22)^(BI3 - 'Commerical Assumptions'!$F$20)) * 'Commerical Assumptions'!$F$19, 0)</f>
        <v>0</v>
      </c>
      <c r="BK12" s="41">
        <f>IF(BK4 = "Yes", ('Commerical Assumptions'!$F$17 * 12 * (1 + 'Commerical Assumptions'!$F$22)^(BJ3 - 'Commerical Assumptions'!$F$20)) * 'Commerical Assumptions'!$F$19, 0)</f>
        <v>0</v>
      </c>
      <c r="BL12" s="41">
        <f>IF(BL4 = "Yes", ('Commerical Assumptions'!$F$17 * 12 * (1 + 'Commerical Assumptions'!$F$22)^(BK3 - 'Commerical Assumptions'!$F$20)) * 'Commerical Assumptions'!$F$19, 0)</f>
        <v>0</v>
      </c>
      <c r="BM12" s="41">
        <f>IF(BM4 = "Yes", ('Commerical Assumptions'!$F$17 * 12 * (1 + 'Commerical Assumptions'!$F$22)^(BL3 - 'Commerical Assumptions'!$F$20)) * 'Commerical Assumptions'!$F$19, 0)</f>
        <v>0</v>
      </c>
      <c r="BN12" s="41">
        <f>IF(BN4 = "Yes", ('Commerical Assumptions'!$F$17 * 12 * (1 + 'Commerical Assumptions'!$F$22)^(BM3 - 'Commerical Assumptions'!$F$20)) * 'Commerical Assumptions'!$F$19, 0)</f>
        <v>0</v>
      </c>
      <c r="BO12" s="41">
        <f>IF(BO4 = "Yes", ('Commerical Assumptions'!$F$17 * 12 * (1 + 'Commerical Assumptions'!$F$22)^(BN3 - 'Commerical Assumptions'!$F$20)) * 'Commerical Assumptions'!$F$19, 0)</f>
        <v>0</v>
      </c>
      <c r="BP12" s="41">
        <f>IF(BP4 = "Yes", ('Commerical Assumptions'!$F$17 * 12 * (1 + 'Commerical Assumptions'!$F$22)^(BO3 - 'Commerical Assumptions'!$F$20)) * 'Commerical Assumptions'!$F$19, 0)</f>
        <v>0</v>
      </c>
      <c r="BQ12" s="41">
        <f>IF(BQ4 = "Yes", ('Commerical Assumptions'!$F$17 * 12 * (1 + 'Commerical Assumptions'!$F$22)^(BP3 - 'Commerical Assumptions'!$F$20)) * 'Commerical Assumptions'!$F$19, 0)</f>
        <v>0</v>
      </c>
      <c r="BR12" s="41">
        <f>IF(BR4 = "Yes", ('Commerical Assumptions'!$F$17 * 12 * (1 + 'Commerical Assumptions'!$F$22)^(BQ3 - 'Commerical Assumptions'!$F$20)) * 'Commerical Assumptions'!$F$19, 0)</f>
        <v>0</v>
      </c>
      <c r="BS12" s="41">
        <f>IF(BS4 = "Yes", ('Commerical Assumptions'!$F$17 * 12 * (1 + 'Commerical Assumptions'!$F$22)^(BR3 - 'Commerical Assumptions'!$F$20)) * 'Commerical Assumptions'!$F$19, 0)</f>
        <v>0</v>
      </c>
      <c r="BT12" s="41">
        <f>IF(BT4 = "Yes", ('Commerical Assumptions'!$F$17 * 12 * (1 + 'Commerical Assumptions'!$F$22)^(BS3 - 'Commerical Assumptions'!$F$20)) * 'Commerical Assumptions'!$F$19, 0)</f>
        <v>0</v>
      </c>
      <c r="BU12" s="41">
        <f>IF(BU4 = "Yes", ('Commerical Assumptions'!$F$17 * 12 * (1 + 'Commerical Assumptions'!$F$22)^(BT3 - 'Commerical Assumptions'!$F$20)) * 'Commerical Assumptions'!$F$19, 0)</f>
        <v>0</v>
      </c>
      <c r="BV12" s="41">
        <f>IF(BV4 = "Yes", ('Commerical Assumptions'!$F$17 * 12 * (1 + 'Commerical Assumptions'!$F$22)^(BU3 - 'Commerical Assumptions'!$F$20)) * 'Commerical Assumptions'!$F$19, 0)</f>
        <v>0</v>
      </c>
      <c r="BW12" s="41">
        <f>IF(BW4 = "Yes", ('Commerical Assumptions'!$F$17 * 12 * (1 + 'Commerical Assumptions'!$F$22)^(BV3 - 'Commerical Assumptions'!$F$20)) * 'Commerical Assumptions'!$F$19, 0)</f>
        <v>0</v>
      </c>
      <c r="BX12" s="41">
        <f>IF(BX4 = "Yes", ('Commerical Assumptions'!$F$17 * 12 * (1 + 'Commerical Assumptions'!$F$22)^(BW3 - 'Commerical Assumptions'!$F$20)) * 'Commerical Assumptions'!$F$19, 0)</f>
        <v>0</v>
      </c>
      <c r="BY12" s="41">
        <f>IF(BY4 = "Yes", ('Commerical Assumptions'!$F$17 * 12 * (1 + 'Commerical Assumptions'!$F$22)^(BX3 - 'Commerical Assumptions'!$F$20)) * 'Commerical Assumptions'!$F$19, 0)</f>
        <v>0</v>
      </c>
      <c r="BZ12" s="41">
        <f>IF(BZ4 = "Yes", ('Commerical Assumptions'!$F$17 * 12 * (1 + 'Commerical Assumptions'!$F$22)^(BY3 - 'Commerical Assumptions'!$F$20)) * 'Commerical Assumptions'!$F$19, 0)</f>
        <v>0</v>
      </c>
      <c r="CA12" s="41">
        <f>IF(CA4 = "Yes", ('Commerical Assumptions'!$F$17 * 12 * (1 + 'Commerical Assumptions'!$F$22)^(BZ3 - 'Commerical Assumptions'!$F$20)) * 'Commerical Assumptions'!$F$19, 0)</f>
        <v>0</v>
      </c>
      <c r="CB12" s="41">
        <f>IF(CB4 = "Yes", ('Commerical Assumptions'!$F$17 * 12 * (1 + 'Commerical Assumptions'!$F$22)^(CA3 - 'Commerical Assumptions'!$F$20)) * 'Commerical Assumptions'!$F$19, 0)</f>
        <v>0</v>
      </c>
      <c r="CC12" s="41">
        <f>IF(CC4 = "Yes", ('Commerical Assumptions'!$F$17 * 12 * (1 + 'Commerical Assumptions'!$F$22)^(CB3 - 'Commerical Assumptions'!$F$20)) * 'Commerical Assumptions'!$F$19, 0)</f>
        <v>0</v>
      </c>
      <c r="CD12" s="41">
        <f>IF(CD4 = "Yes", ('Commerical Assumptions'!$F$17 * 12 * (1 + 'Commerical Assumptions'!$F$22)^(CC3 - 'Commerical Assumptions'!$F$20)) * 'Commerical Assumptions'!$F$19, 0)</f>
        <v>0</v>
      </c>
      <c r="CE12" s="41">
        <f>IF(CE4 = "Yes", ('Commerical Assumptions'!$F$17 * 12 * (1 + 'Commerical Assumptions'!$F$22)^(CD3 - 'Commerical Assumptions'!$F$20)) * 'Commerical Assumptions'!$F$19, 0)</f>
        <v>0</v>
      </c>
      <c r="CF12" s="41">
        <f>IF(CF4 = "Yes", ('Commerical Assumptions'!$F$17 * 12 * (1 + 'Commerical Assumptions'!$F$22)^(CE3 - 'Commerical Assumptions'!$F$20)) * 'Commerical Assumptions'!$F$19, 0)</f>
        <v>0</v>
      </c>
      <c r="CG12" s="41">
        <f>IF(CG4 = "Yes", ('Commerical Assumptions'!$F$17 * 12 * (1 + 'Commerical Assumptions'!$F$22)^(CF3 - 'Commerical Assumptions'!$F$20)) * 'Commerical Assumptions'!$F$19, 0)</f>
        <v>0</v>
      </c>
      <c r="CH12" s="41">
        <f>IF(CH4 = "Yes", ('Commerical Assumptions'!$F$17 * 12 * (1 + 'Commerical Assumptions'!$F$22)^(CG3 - 'Commerical Assumptions'!$F$20)) * 'Commerical Assumptions'!$F$19, 0)</f>
        <v>0</v>
      </c>
      <c r="CI12" s="41">
        <f>IF(CI4 = "Yes", ('Commerical Assumptions'!$F$17 * 12 * (1 + 'Commerical Assumptions'!$F$22)^(CH3 - 'Commerical Assumptions'!$F$20)) * 'Commerical Assumptions'!$F$19, 0)</f>
        <v>0</v>
      </c>
      <c r="CJ12" s="41">
        <f>IF(CJ4 = "Yes", ('Commerical Assumptions'!$F$17 * 12 * (1 + 'Commerical Assumptions'!$F$22)^(CI3 - 'Commerical Assumptions'!$F$20)) * 'Commerical Assumptions'!$F$19, 0)</f>
        <v>0</v>
      </c>
      <c r="CK12" s="41">
        <f>IF(CK4 = "Yes", ('Commerical Assumptions'!$F$17 * 12 * (1 + 'Commerical Assumptions'!$F$22)^(CJ3 - 'Commerical Assumptions'!$F$20)) * 'Commerical Assumptions'!$F$19, 0)</f>
        <v>0</v>
      </c>
      <c r="CL12" s="41">
        <f>IF(CL4 = "Yes", ('Commerical Assumptions'!$F$17 * 12 * (1 + 'Commerical Assumptions'!$F$22)^(CK3 - 'Commerical Assumptions'!$F$20)) * 'Commerical Assumptions'!$F$19, 0)</f>
        <v>0</v>
      </c>
      <c r="CM12" s="41">
        <f>IF(CM4 = "Yes", ('Commerical Assumptions'!$F$17 * 12 * (1 + 'Commerical Assumptions'!$F$22)^(CL3 - 'Commerical Assumptions'!$F$20)) * 'Commerical Assumptions'!$F$19, 0)</f>
        <v>0</v>
      </c>
      <c r="CN12" s="41">
        <f>IF(CN4 = "Yes", ('Commerical Assumptions'!$F$17 * 12 * (1 + 'Commerical Assumptions'!$F$22)^(CM3 - 'Commerical Assumptions'!$F$20)) * 'Commerical Assumptions'!$F$19, 0)</f>
        <v>0</v>
      </c>
      <c r="CO12" s="41">
        <f>IF(CO4 = "Yes", ('Commerical Assumptions'!$F$17 * 12 * (1 + 'Commerical Assumptions'!$F$22)^(CN3 - 'Commerical Assumptions'!$F$20)) * 'Commerical Assumptions'!$F$19, 0)</f>
        <v>0</v>
      </c>
      <c r="CP12" s="41">
        <f>IF(CP4 = "Yes", ('Commerical Assumptions'!$F$17 * 12 * (1 + 'Commerical Assumptions'!$F$22)^(CO3 - 'Commerical Assumptions'!$F$20)) * 'Commerical Assumptions'!$F$19, 0)</f>
        <v>0</v>
      </c>
      <c r="CQ12" s="41">
        <f>IF(CQ4 = "Yes", ('Commerical Assumptions'!$F$17 * 12 * (1 + 'Commerical Assumptions'!$F$22)^(CP3 - 'Commerical Assumptions'!$F$20)) * 'Commerical Assumptions'!$F$19, 0)</f>
        <v>0</v>
      </c>
      <c r="CR12" s="41">
        <f>IF(CR4 = "Yes", ('Commerical Assumptions'!$F$17 * 12 * (1 + 'Commerical Assumptions'!$F$22)^(CQ3 - 'Commerical Assumptions'!$F$20)) * 'Commerical Assumptions'!$F$19, 0)</f>
        <v>0</v>
      </c>
      <c r="CS12" s="41">
        <f>IF(CS4 = "Yes", ('Commerical Assumptions'!$F$17 * 12 * (1 + 'Commerical Assumptions'!$F$22)^(CR3 - 'Commerical Assumptions'!$F$20)) * 'Commerical Assumptions'!$F$19, 0)</f>
        <v>0</v>
      </c>
      <c r="CT12" s="41">
        <f>IF(CT4 = "Yes", ('Commerical Assumptions'!$F$17 * 12 * (1 + 'Commerical Assumptions'!$F$22)^(CS3 - 'Commerical Assumptions'!$F$20)) * 'Commerical Assumptions'!$F$19, 0)</f>
        <v>0</v>
      </c>
      <c r="CU12" s="41">
        <f>IF(CU4 = "Yes", ('Commerical Assumptions'!$F$17 * 12 * (1 + 'Commerical Assumptions'!$F$22)^(CT3 - 'Commerical Assumptions'!$F$20)) * 'Commerical Assumptions'!$F$19, 0)</f>
        <v>0</v>
      </c>
      <c r="CV12" s="41">
        <f>IF(CV4 = "Yes", ('Commerical Assumptions'!$F$17 * 12 * (1 + 'Commerical Assumptions'!$F$22)^(CU3 - 'Commerical Assumptions'!$F$20)) * 'Commerical Assumptions'!$F$19, 0)</f>
        <v>0</v>
      </c>
    </row>
    <row r="13" spans="1:105" ht="20.25" customHeight="1">
      <c r="C13" s="25"/>
      <c r="D13" t="s">
        <v>89</v>
      </c>
      <c r="E13" s="42">
        <f>IF(E4 = "Yes", ('Commerical Assumptions'!$I$17 * 12 * (1 + 'Commerical Assumptions'!$I$22)^(D3 - 'Commerical Assumptions'!$I$20)) * 'Commerical Assumptions'!$I$19, 0)</f>
        <v>0</v>
      </c>
      <c r="F13" s="42">
        <f>IF(F4 = "Yes", ('Commerical Assumptions'!$I$17 * 12 * (1 + 'Commerical Assumptions'!$I$22)^(E3 - 'Commerical Assumptions'!$I$20)) * 'Commerical Assumptions'!$I$19, 0)</f>
        <v>0</v>
      </c>
      <c r="G13" s="42">
        <f>IF(G4 = "Yes", ('Commerical Assumptions'!$I$17 * 12 * (1 + 'Commerical Assumptions'!$I$22)^(F3 - 'Commerical Assumptions'!$I$20)) * 'Commerical Assumptions'!$I$19, 0)</f>
        <v>0</v>
      </c>
      <c r="H13" s="42">
        <f>IF(H4 = "Yes", ('Commerical Assumptions'!$I$17 * 12 * (1 + 'Commerical Assumptions'!$I$22)^(G3 - 'Commerical Assumptions'!$I$20)) * 'Commerical Assumptions'!$I$19, 0)</f>
        <v>6105.1414054054039</v>
      </c>
      <c r="I13" s="42">
        <f>IF(I4 = "Yes", ('Commerical Assumptions'!$I$17 * 12 * (1 + 'Commerical Assumptions'!$I$22)^(H3 - 'Commerical Assumptions'!$I$20)) * 'Commerical Assumptions'!$I$19, 0)</f>
        <v>6324.9264959999991</v>
      </c>
      <c r="J13" s="42">
        <f>IF(J4 = "Yes", ('Commerical Assumptions'!$I$17 * 12 * (1 + 'Commerical Assumptions'!$I$22)^(I3 - 'Commerical Assumptions'!$I$20)) * 'Commerical Assumptions'!$I$19, 0)</f>
        <v>6552.6238498559987</v>
      </c>
      <c r="K13" s="42">
        <f>IF(K4 = "Yes", ('Commerical Assumptions'!$I$17 * 12 * (1 + 'Commerical Assumptions'!$I$22)^(J3 - 'Commerical Assumptions'!$I$20)) * 'Commerical Assumptions'!$I$19, 0)</f>
        <v>6788.5183084508144</v>
      </c>
      <c r="L13" s="42">
        <f>IF(L4 = "Yes", ('Commerical Assumptions'!$I$17 * 12 * (1 + 'Commerical Assumptions'!$I$22)^(K3 - 'Commerical Assumptions'!$I$20)) * 'Commerical Assumptions'!$I$19, 0)</f>
        <v>7032.9049675550441</v>
      </c>
      <c r="M13" s="42">
        <f>IF(M4 = "Yes", ('Commerical Assumptions'!$I$17 * 12 * (1 + 'Commerical Assumptions'!$I$22)^(L3 - 'Commerical Assumptions'!$I$20)) * 'Commerical Assumptions'!$I$19, 0)</f>
        <v>7286.0895463870265</v>
      </c>
      <c r="N13" s="42">
        <f>IF(N4 = "Yes", ('Commerical Assumptions'!$I$17 * 12 * (1 + 'Commerical Assumptions'!$I$22)^(M3 - 'Commerical Assumptions'!$I$20)) * 'Commerical Assumptions'!$I$19, 0)</f>
        <v>7548.3887700569594</v>
      </c>
      <c r="O13" s="42">
        <f>IF(O4 = "Yes", ('Commerical Assumptions'!$I$17 * 12 * (1 + 'Commerical Assumptions'!$I$22)^(N3 - 'Commerical Assumptions'!$I$20)) * 'Commerical Assumptions'!$I$19, 0)</f>
        <v>7820.1307657790103</v>
      </c>
      <c r="P13" s="42">
        <f>IF(P4 = "Yes", ('Commerical Assumptions'!$I$17 * 12 * (1 + 'Commerical Assumptions'!$I$22)^(O3 - 'Commerical Assumptions'!$I$20)) * 'Commerical Assumptions'!$I$19, 0)</f>
        <v>8101.6554733470539</v>
      </c>
      <c r="Q13" s="42">
        <f>IF(Q4 = "Yes", ('Commerical Assumptions'!$I$17 * 12 * (1 + 'Commerical Assumptions'!$I$22)^(P3 - 'Commerical Assumptions'!$I$20)) * 'Commerical Assumptions'!$I$19, 0)</f>
        <v>0</v>
      </c>
      <c r="R13" s="42">
        <f>IF(R4 = "Yes", ('Commerical Assumptions'!$I$17 * 12 * (1 + 'Commerical Assumptions'!$I$22)^(Q3 - 'Commerical Assumptions'!$I$20)) * 'Commerical Assumptions'!$I$19, 0)</f>
        <v>0</v>
      </c>
      <c r="S13" s="42">
        <f>IF(S4 = "Yes", ('Commerical Assumptions'!$I$17 * 12 * (1 + 'Commerical Assumptions'!$I$22)^(R3 - 'Commerical Assumptions'!$I$20)) * 'Commerical Assumptions'!$I$19, 0)</f>
        <v>0</v>
      </c>
      <c r="T13" s="42">
        <f>IF(T4 = "Yes", ('Commerical Assumptions'!$I$17 * 12 * (1 + 'Commerical Assumptions'!$I$22)^(S3 - 'Commerical Assumptions'!$I$20)) * 'Commerical Assumptions'!$I$19, 0)</f>
        <v>0</v>
      </c>
      <c r="U13" s="42">
        <f>IF(U4 = "Yes", ('Commerical Assumptions'!$I$17 * 12 * (1 + 'Commerical Assumptions'!$I$22)^(T3 - 'Commerical Assumptions'!$I$20)) * 'Commerical Assumptions'!$I$19, 0)</f>
        <v>0</v>
      </c>
      <c r="V13" s="42">
        <f>IF(V4 = "Yes", ('Commerical Assumptions'!$I$17 * 12 * (1 + 'Commerical Assumptions'!$I$22)^(U3 - 'Commerical Assumptions'!$I$20)) * 'Commerical Assumptions'!$I$19, 0)</f>
        <v>0</v>
      </c>
      <c r="W13" s="42">
        <f>IF(W4 = "Yes", ('Commerical Assumptions'!$I$17 * 12 * (1 + 'Commerical Assumptions'!$I$22)^(V3 - 'Commerical Assumptions'!$I$20)) * 'Commerical Assumptions'!$I$19, 0)</f>
        <v>0</v>
      </c>
      <c r="X13" s="42">
        <f>IF(X4 = "Yes", ('Commerical Assumptions'!$I$17 * 12 * (1 + 'Commerical Assumptions'!$I$22)^(W3 - 'Commerical Assumptions'!$I$20)) * 'Commerical Assumptions'!$I$19, 0)</f>
        <v>0</v>
      </c>
      <c r="Y13" s="42">
        <f>IF(Y4 = "Yes", ('Commerical Assumptions'!$I$17 * 12 * (1 + 'Commerical Assumptions'!$I$22)^(X3 - 'Commerical Assumptions'!$I$20)) * 'Commerical Assumptions'!$I$19, 0)</f>
        <v>0</v>
      </c>
      <c r="Z13" s="42">
        <f>IF(Z4 = "Yes", ('Commerical Assumptions'!$I$17 * 12 * (1 + 'Commerical Assumptions'!$I$22)^(Y3 - 'Commerical Assumptions'!$I$20)) * 'Commerical Assumptions'!$I$19, 0)</f>
        <v>0</v>
      </c>
      <c r="AA13" s="42">
        <f>IF(AA4 = "Yes", ('Commerical Assumptions'!$I$17 * 12 * (1 + 'Commerical Assumptions'!$I$22)^(Z3 - 'Commerical Assumptions'!$I$20)) * 'Commerical Assumptions'!$I$19, 0)</f>
        <v>0</v>
      </c>
      <c r="AB13" s="42">
        <f>IF(AB4 = "Yes", ('Commerical Assumptions'!$I$17 * 12 * (1 + 'Commerical Assumptions'!$I$22)^(AA3 - 'Commerical Assumptions'!$I$20)) * 'Commerical Assumptions'!$I$19, 0)</f>
        <v>0</v>
      </c>
      <c r="AC13" s="42">
        <f>IF(AC4 = "Yes", ('Commerical Assumptions'!$I$17 * 12 * (1 + 'Commerical Assumptions'!$I$22)^(AB3 - 'Commerical Assumptions'!$I$20)) * 'Commerical Assumptions'!$I$19, 0)</f>
        <v>0</v>
      </c>
      <c r="AD13" s="42">
        <f>IF(AD4 = "Yes", ('Commerical Assumptions'!$I$17 * 12 * (1 + 'Commerical Assumptions'!$I$22)^(AC3 - 'Commerical Assumptions'!$I$20)) * 'Commerical Assumptions'!$I$19, 0)</f>
        <v>0</v>
      </c>
      <c r="AE13" s="42">
        <f>IF(AE4 = "Yes", ('Commerical Assumptions'!$I$17 * 12 * (1 + 'Commerical Assumptions'!$I$22)^(AD3 - 'Commerical Assumptions'!$I$20)) * 'Commerical Assumptions'!$I$19, 0)</f>
        <v>0</v>
      </c>
      <c r="AF13" s="42">
        <f>IF(AF4 = "Yes", ('Commerical Assumptions'!$I$17 * 12 * (1 + 'Commerical Assumptions'!$I$22)^(AE3 - 'Commerical Assumptions'!$I$20)) * 'Commerical Assumptions'!$I$19, 0)</f>
        <v>0</v>
      </c>
      <c r="AG13" s="42">
        <f>IF(AG4 = "Yes", ('Commerical Assumptions'!$I$17 * 12 * (1 + 'Commerical Assumptions'!$I$22)^(AF3 - 'Commerical Assumptions'!$I$20)) * 'Commerical Assumptions'!$I$19, 0)</f>
        <v>0</v>
      </c>
      <c r="AH13" s="42">
        <f>IF(AH4 = "Yes", ('Commerical Assumptions'!$I$17 * 12 * (1 + 'Commerical Assumptions'!$I$22)^(AG3 - 'Commerical Assumptions'!$I$20)) * 'Commerical Assumptions'!$I$19, 0)</f>
        <v>0</v>
      </c>
      <c r="AI13" s="42">
        <f>IF(AI4 = "Yes", ('Commerical Assumptions'!$I$17 * 12 * (1 + 'Commerical Assumptions'!$I$22)^(AH3 - 'Commerical Assumptions'!$I$20)) * 'Commerical Assumptions'!$I$19, 0)</f>
        <v>0</v>
      </c>
      <c r="AJ13" s="42">
        <f>IF(AJ4 = "Yes", ('Commerical Assumptions'!$I$17 * 12 * (1 + 'Commerical Assumptions'!$I$22)^(AI3 - 'Commerical Assumptions'!$I$20)) * 'Commerical Assumptions'!$I$19, 0)</f>
        <v>0</v>
      </c>
      <c r="AK13" s="42">
        <f>IF(AK4 = "Yes", ('Commerical Assumptions'!$I$17 * 12 * (1 + 'Commerical Assumptions'!$I$22)^(AJ3 - 'Commerical Assumptions'!$I$20)) * 'Commerical Assumptions'!$I$19, 0)</f>
        <v>0</v>
      </c>
      <c r="AL13" s="42">
        <f>IF(AL4 = "Yes", ('Commerical Assumptions'!$I$17 * 12 * (1 + 'Commerical Assumptions'!$I$22)^(AK3 - 'Commerical Assumptions'!$I$20)) * 'Commerical Assumptions'!$I$19, 0)</f>
        <v>0</v>
      </c>
      <c r="AM13" s="42">
        <f>IF(AM4 = "Yes", ('Commerical Assumptions'!$I$17 * 12 * (1 + 'Commerical Assumptions'!$I$22)^(AL3 - 'Commerical Assumptions'!$I$20)) * 'Commerical Assumptions'!$I$19, 0)</f>
        <v>0</v>
      </c>
      <c r="AN13" s="42">
        <f>IF(AN4 = "Yes", ('Commerical Assumptions'!$I$17 * 12 * (1 + 'Commerical Assumptions'!$I$22)^(AM3 - 'Commerical Assumptions'!$I$20)) * 'Commerical Assumptions'!$I$19, 0)</f>
        <v>0</v>
      </c>
      <c r="AO13" s="42">
        <f>IF(AO4 = "Yes", ('Commerical Assumptions'!$I$17 * 12 * (1 + 'Commerical Assumptions'!$I$22)^(AN3 - 'Commerical Assumptions'!$I$20)) * 'Commerical Assumptions'!$I$19, 0)</f>
        <v>0</v>
      </c>
      <c r="AP13" s="42">
        <f>IF(AP4 = "Yes", ('Commerical Assumptions'!$I$17 * 12 * (1 + 'Commerical Assumptions'!$I$22)^(AO3 - 'Commerical Assumptions'!$I$20)) * 'Commerical Assumptions'!$I$19, 0)</f>
        <v>0</v>
      </c>
      <c r="AQ13" s="42">
        <f>IF(AQ4 = "Yes", ('Commerical Assumptions'!$I$17 * 12 * (1 + 'Commerical Assumptions'!$I$22)^(AP3 - 'Commerical Assumptions'!$I$20)) * 'Commerical Assumptions'!$I$19, 0)</f>
        <v>0</v>
      </c>
      <c r="AR13" s="42">
        <f>IF(AR4 = "Yes", ('Commerical Assumptions'!$I$17 * 12 * (1 + 'Commerical Assumptions'!$I$22)^(AQ3 - 'Commerical Assumptions'!$I$20)) * 'Commerical Assumptions'!$I$19, 0)</f>
        <v>0</v>
      </c>
      <c r="AS13" s="42">
        <f>IF(AS4 = "Yes", ('Commerical Assumptions'!$I$17 * 12 * (1 + 'Commerical Assumptions'!$I$22)^(AR3 - 'Commerical Assumptions'!$I$20)) * 'Commerical Assumptions'!$I$19, 0)</f>
        <v>0</v>
      </c>
      <c r="AT13" s="42">
        <f>IF(AT4 = "Yes", ('Commerical Assumptions'!$I$17 * 12 * (1 + 'Commerical Assumptions'!$I$22)^(AS3 - 'Commerical Assumptions'!$I$20)) * 'Commerical Assumptions'!$I$19, 0)</f>
        <v>0</v>
      </c>
      <c r="AU13" s="42">
        <f>IF(AU4 = "Yes", ('Commerical Assumptions'!$I$17 * 12 * (1 + 'Commerical Assumptions'!$I$22)^(AT3 - 'Commerical Assumptions'!$I$20)) * 'Commerical Assumptions'!$I$19, 0)</f>
        <v>0</v>
      </c>
      <c r="AV13" s="42">
        <f>IF(AV4 = "Yes", ('Commerical Assumptions'!$I$17 * 12 * (1 + 'Commerical Assumptions'!$I$22)^(AU3 - 'Commerical Assumptions'!$I$20)) * 'Commerical Assumptions'!$I$19, 0)</f>
        <v>0</v>
      </c>
      <c r="AW13" s="42">
        <f>IF(AW4 = "Yes", ('Commerical Assumptions'!$I$17 * 12 * (1 + 'Commerical Assumptions'!$I$22)^(AV3 - 'Commerical Assumptions'!$I$20)) * 'Commerical Assumptions'!$I$19, 0)</f>
        <v>0</v>
      </c>
      <c r="AX13" s="42">
        <f>IF(AX4 = "Yes", ('Commerical Assumptions'!$I$17 * 12 * (1 + 'Commerical Assumptions'!$I$22)^(AW3 - 'Commerical Assumptions'!$I$20)) * 'Commerical Assumptions'!$I$19, 0)</f>
        <v>0</v>
      </c>
      <c r="AY13" s="42">
        <f>IF(AY4 = "Yes", ('Commerical Assumptions'!$I$17 * 12 * (1 + 'Commerical Assumptions'!$I$22)^(AX3 - 'Commerical Assumptions'!$I$20)) * 'Commerical Assumptions'!$I$19, 0)</f>
        <v>0</v>
      </c>
      <c r="AZ13" s="42">
        <f>IF(AZ4 = "Yes", ('Commerical Assumptions'!$I$17 * 12 * (1 + 'Commerical Assumptions'!$I$22)^(AY3 - 'Commerical Assumptions'!$I$20)) * 'Commerical Assumptions'!$I$19, 0)</f>
        <v>0</v>
      </c>
      <c r="BA13" s="42">
        <f>IF(BA4 = "Yes", ('Commerical Assumptions'!$I$17 * 12 * (1 + 'Commerical Assumptions'!$I$22)^(AZ3 - 'Commerical Assumptions'!$I$20)) * 'Commerical Assumptions'!$I$19, 0)</f>
        <v>0</v>
      </c>
      <c r="BB13" s="42">
        <f>IF(BB4 = "Yes", ('Commerical Assumptions'!$I$17 * 12 * (1 + 'Commerical Assumptions'!$I$22)^(BA3 - 'Commerical Assumptions'!$I$20)) * 'Commerical Assumptions'!$I$19, 0)</f>
        <v>0</v>
      </c>
      <c r="BC13" s="42">
        <f>IF(BC4 = "Yes", ('Commerical Assumptions'!$I$17 * 12 * (1 + 'Commerical Assumptions'!$I$22)^(BB3 - 'Commerical Assumptions'!$I$20)) * 'Commerical Assumptions'!$I$19, 0)</f>
        <v>0</v>
      </c>
      <c r="BD13" s="42">
        <f>IF(BD4 = "Yes", ('Commerical Assumptions'!$I$17 * 12 * (1 + 'Commerical Assumptions'!$I$22)^(BC3 - 'Commerical Assumptions'!$I$20)) * 'Commerical Assumptions'!$I$19, 0)</f>
        <v>0</v>
      </c>
      <c r="BE13" s="42">
        <f>IF(BE4 = "Yes", ('Commerical Assumptions'!$I$17 * 12 * (1 + 'Commerical Assumptions'!$I$22)^(BD3 - 'Commerical Assumptions'!$I$20)) * 'Commerical Assumptions'!$I$19, 0)</f>
        <v>0</v>
      </c>
      <c r="BF13" s="42">
        <f>IF(BF4 = "Yes", ('Commerical Assumptions'!$I$17 * 12 * (1 + 'Commerical Assumptions'!$I$22)^(BE3 - 'Commerical Assumptions'!$I$20)) * 'Commerical Assumptions'!$I$19, 0)</f>
        <v>0</v>
      </c>
      <c r="BG13" s="42">
        <f>IF(BG4 = "Yes", ('Commerical Assumptions'!$I$17 * 12 * (1 + 'Commerical Assumptions'!$I$22)^(BF3 - 'Commerical Assumptions'!$I$20)) * 'Commerical Assumptions'!$I$19, 0)</f>
        <v>0</v>
      </c>
      <c r="BH13" s="42">
        <f>IF(BH4 = "Yes", ('Commerical Assumptions'!$I$17 * 12 * (1 + 'Commerical Assumptions'!$I$22)^(BG3 - 'Commerical Assumptions'!$I$20)) * 'Commerical Assumptions'!$I$19, 0)</f>
        <v>0</v>
      </c>
      <c r="BI13" s="42">
        <f>IF(BI4 = "Yes", ('Commerical Assumptions'!$I$17 * 12 * (1 + 'Commerical Assumptions'!$I$22)^(BH3 - 'Commerical Assumptions'!$I$20)) * 'Commerical Assumptions'!$I$19, 0)</f>
        <v>0</v>
      </c>
      <c r="BJ13" s="42">
        <f>IF(BJ4 = "Yes", ('Commerical Assumptions'!$I$17 * 12 * (1 + 'Commerical Assumptions'!$I$22)^(BI3 - 'Commerical Assumptions'!$I$20)) * 'Commerical Assumptions'!$I$19, 0)</f>
        <v>0</v>
      </c>
      <c r="BK13" s="42">
        <f>IF(BK4 = "Yes", ('Commerical Assumptions'!$I$17 * 12 * (1 + 'Commerical Assumptions'!$I$22)^(BJ3 - 'Commerical Assumptions'!$I$20)) * 'Commerical Assumptions'!$I$19, 0)</f>
        <v>0</v>
      </c>
      <c r="BL13" s="42">
        <f>IF(BL4 = "Yes", ('Commerical Assumptions'!$I$17 * 12 * (1 + 'Commerical Assumptions'!$I$22)^(BK3 - 'Commerical Assumptions'!$I$20)) * 'Commerical Assumptions'!$I$19, 0)</f>
        <v>0</v>
      </c>
      <c r="BM13" s="42">
        <f>IF(BM4 = "Yes", ('Commerical Assumptions'!$I$17 * 12 * (1 + 'Commerical Assumptions'!$I$22)^(BL3 - 'Commerical Assumptions'!$I$20)) * 'Commerical Assumptions'!$I$19, 0)</f>
        <v>0</v>
      </c>
      <c r="BN13" s="42">
        <f>IF(BN4 = "Yes", ('Commerical Assumptions'!$I$17 * 12 * (1 + 'Commerical Assumptions'!$I$22)^(BM3 - 'Commerical Assumptions'!$I$20)) * 'Commerical Assumptions'!$I$19, 0)</f>
        <v>0</v>
      </c>
      <c r="BO13" s="42">
        <f>IF(BO4 = "Yes", ('Commerical Assumptions'!$I$17 * 12 * (1 + 'Commerical Assumptions'!$I$22)^(BN3 - 'Commerical Assumptions'!$I$20)) * 'Commerical Assumptions'!$I$19, 0)</f>
        <v>0</v>
      </c>
      <c r="BP13" s="42">
        <f>IF(BP4 = "Yes", ('Commerical Assumptions'!$I$17 * 12 * (1 + 'Commerical Assumptions'!$I$22)^(BO3 - 'Commerical Assumptions'!$I$20)) * 'Commerical Assumptions'!$I$19, 0)</f>
        <v>0</v>
      </c>
      <c r="BQ13" s="42">
        <f>IF(BQ4 = "Yes", ('Commerical Assumptions'!$I$17 * 12 * (1 + 'Commerical Assumptions'!$I$22)^(BP3 - 'Commerical Assumptions'!$I$20)) * 'Commerical Assumptions'!$I$19, 0)</f>
        <v>0</v>
      </c>
      <c r="BR13" s="42">
        <f>IF(BR4 = "Yes", ('Commerical Assumptions'!$I$17 * 12 * (1 + 'Commerical Assumptions'!$I$22)^(BQ3 - 'Commerical Assumptions'!$I$20)) * 'Commerical Assumptions'!$I$19, 0)</f>
        <v>0</v>
      </c>
      <c r="BS13" s="42">
        <f>IF(BS4 = "Yes", ('Commerical Assumptions'!$I$17 * 12 * (1 + 'Commerical Assumptions'!$I$22)^(BR3 - 'Commerical Assumptions'!$I$20)) * 'Commerical Assumptions'!$I$19, 0)</f>
        <v>0</v>
      </c>
      <c r="BT13" s="42">
        <f>IF(BT4 = "Yes", ('Commerical Assumptions'!$I$17 * 12 * (1 + 'Commerical Assumptions'!$I$22)^(BS3 - 'Commerical Assumptions'!$I$20)) * 'Commerical Assumptions'!$I$19, 0)</f>
        <v>0</v>
      </c>
      <c r="BU13" s="42">
        <f>IF(BU4 = "Yes", ('Commerical Assumptions'!$I$17 * 12 * (1 + 'Commerical Assumptions'!$I$22)^(BT3 - 'Commerical Assumptions'!$I$20)) * 'Commerical Assumptions'!$I$19, 0)</f>
        <v>0</v>
      </c>
      <c r="BV13" s="42">
        <f>IF(BV4 = "Yes", ('Commerical Assumptions'!$I$17 * 12 * (1 + 'Commerical Assumptions'!$I$22)^(BU3 - 'Commerical Assumptions'!$I$20)) * 'Commerical Assumptions'!$I$19, 0)</f>
        <v>0</v>
      </c>
      <c r="BW13" s="42">
        <f>IF(BW4 = "Yes", ('Commerical Assumptions'!$I$17 * 12 * (1 + 'Commerical Assumptions'!$I$22)^(BV3 - 'Commerical Assumptions'!$I$20)) * 'Commerical Assumptions'!$I$19, 0)</f>
        <v>0</v>
      </c>
      <c r="BX13" s="42">
        <f>IF(BX4 = "Yes", ('Commerical Assumptions'!$I$17 * 12 * (1 + 'Commerical Assumptions'!$I$22)^(BW3 - 'Commerical Assumptions'!$I$20)) * 'Commerical Assumptions'!$I$19, 0)</f>
        <v>0</v>
      </c>
      <c r="BY13" s="42">
        <f>IF(BY4 = "Yes", ('Commerical Assumptions'!$I$17 * 12 * (1 + 'Commerical Assumptions'!$I$22)^(BX3 - 'Commerical Assumptions'!$I$20)) * 'Commerical Assumptions'!$I$19, 0)</f>
        <v>0</v>
      </c>
      <c r="BZ13" s="42">
        <f>IF(BZ4 = "Yes", ('Commerical Assumptions'!$I$17 * 12 * (1 + 'Commerical Assumptions'!$I$22)^(BY3 - 'Commerical Assumptions'!$I$20)) * 'Commerical Assumptions'!$I$19, 0)</f>
        <v>0</v>
      </c>
      <c r="CA13" s="42">
        <f>IF(CA4 = "Yes", ('Commerical Assumptions'!$I$17 * 12 * (1 + 'Commerical Assumptions'!$I$22)^(BZ3 - 'Commerical Assumptions'!$I$20)) * 'Commerical Assumptions'!$I$19, 0)</f>
        <v>0</v>
      </c>
      <c r="CB13" s="42">
        <f>IF(CB4 = "Yes", ('Commerical Assumptions'!$I$17 * 12 * (1 + 'Commerical Assumptions'!$I$22)^(CA3 - 'Commerical Assumptions'!$I$20)) * 'Commerical Assumptions'!$I$19, 0)</f>
        <v>0</v>
      </c>
      <c r="CC13" s="42">
        <f>IF(CC4 = "Yes", ('Commerical Assumptions'!$I$17 * 12 * (1 + 'Commerical Assumptions'!$I$22)^(CB3 - 'Commerical Assumptions'!$I$20)) * 'Commerical Assumptions'!$I$19, 0)</f>
        <v>0</v>
      </c>
      <c r="CD13" s="42">
        <f>IF(CD4 = "Yes", ('Commerical Assumptions'!$I$17 * 12 * (1 + 'Commerical Assumptions'!$I$22)^(CC3 - 'Commerical Assumptions'!$I$20)) * 'Commerical Assumptions'!$I$19, 0)</f>
        <v>0</v>
      </c>
      <c r="CE13" s="42">
        <f>IF(CE4 = "Yes", ('Commerical Assumptions'!$I$17 * 12 * (1 + 'Commerical Assumptions'!$I$22)^(CD3 - 'Commerical Assumptions'!$I$20)) * 'Commerical Assumptions'!$I$19, 0)</f>
        <v>0</v>
      </c>
      <c r="CF13" s="42">
        <f>IF(CF4 = "Yes", ('Commerical Assumptions'!$I$17 * 12 * (1 + 'Commerical Assumptions'!$I$22)^(CE3 - 'Commerical Assumptions'!$I$20)) * 'Commerical Assumptions'!$I$19, 0)</f>
        <v>0</v>
      </c>
      <c r="CG13" s="42">
        <f>IF(CG4 = "Yes", ('Commerical Assumptions'!$I$17 * 12 * (1 + 'Commerical Assumptions'!$I$22)^(CF3 - 'Commerical Assumptions'!$I$20)) * 'Commerical Assumptions'!$I$19, 0)</f>
        <v>0</v>
      </c>
      <c r="CH13" s="42">
        <f>IF(CH4 = "Yes", ('Commerical Assumptions'!$I$17 * 12 * (1 + 'Commerical Assumptions'!$I$22)^(CG3 - 'Commerical Assumptions'!$I$20)) * 'Commerical Assumptions'!$I$19, 0)</f>
        <v>0</v>
      </c>
      <c r="CI13" s="42">
        <f>IF(CI4 = "Yes", ('Commerical Assumptions'!$I$17 * 12 * (1 + 'Commerical Assumptions'!$I$22)^(CH3 - 'Commerical Assumptions'!$I$20)) * 'Commerical Assumptions'!$I$19, 0)</f>
        <v>0</v>
      </c>
      <c r="CJ13" s="42">
        <f>IF(CJ4 = "Yes", ('Commerical Assumptions'!$I$17 * 12 * (1 + 'Commerical Assumptions'!$I$22)^(CI3 - 'Commerical Assumptions'!$I$20)) * 'Commerical Assumptions'!$I$19, 0)</f>
        <v>0</v>
      </c>
      <c r="CK13" s="42">
        <f>IF(CK4 = "Yes", ('Commerical Assumptions'!$I$17 * 12 * (1 + 'Commerical Assumptions'!$I$22)^(CJ3 - 'Commerical Assumptions'!$I$20)) * 'Commerical Assumptions'!$I$19, 0)</f>
        <v>0</v>
      </c>
      <c r="CL13" s="42">
        <f>IF(CL4 = "Yes", ('Commerical Assumptions'!$I$17 * 12 * (1 + 'Commerical Assumptions'!$I$22)^(CK3 - 'Commerical Assumptions'!$I$20)) * 'Commerical Assumptions'!$I$19, 0)</f>
        <v>0</v>
      </c>
      <c r="CM13" s="42">
        <f>IF(CM4 = "Yes", ('Commerical Assumptions'!$I$17 * 12 * (1 + 'Commerical Assumptions'!$I$22)^(CL3 - 'Commerical Assumptions'!$I$20)) * 'Commerical Assumptions'!$I$19, 0)</f>
        <v>0</v>
      </c>
      <c r="CN13" s="42">
        <f>IF(CN4 = "Yes", ('Commerical Assumptions'!$I$17 * 12 * (1 + 'Commerical Assumptions'!$I$22)^(CM3 - 'Commerical Assumptions'!$I$20)) * 'Commerical Assumptions'!$I$19, 0)</f>
        <v>0</v>
      </c>
      <c r="CO13" s="42">
        <f>IF(CO4 = "Yes", ('Commerical Assumptions'!$I$17 * 12 * (1 + 'Commerical Assumptions'!$I$22)^(CN3 - 'Commerical Assumptions'!$I$20)) * 'Commerical Assumptions'!$I$19, 0)</f>
        <v>0</v>
      </c>
      <c r="CP13" s="42">
        <f>IF(CP4 = "Yes", ('Commerical Assumptions'!$I$17 * 12 * (1 + 'Commerical Assumptions'!$I$22)^(CO3 - 'Commerical Assumptions'!$I$20)) * 'Commerical Assumptions'!$I$19, 0)</f>
        <v>0</v>
      </c>
      <c r="CQ13" s="42">
        <f>IF(CQ4 = "Yes", ('Commerical Assumptions'!$I$17 * 12 * (1 + 'Commerical Assumptions'!$I$22)^(CP3 - 'Commerical Assumptions'!$I$20)) * 'Commerical Assumptions'!$I$19, 0)</f>
        <v>0</v>
      </c>
      <c r="CR13" s="42">
        <f>IF(CR4 = "Yes", ('Commerical Assumptions'!$I$17 * 12 * (1 + 'Commerical Assumptions'!$I$22)^(CQ3 - 'Commerical Assumptions'!$I$20)) * 'Commerical Assumptions'!$I$19, 0)</f>
        <v>0</v>
      </c>
      <c r="CS13" s="42">
        <f>IF(CS4 = "Yes", ('Commerical Assumptions'!$I$17 * 12 * (1 + 'Commerical Assumptions'!$I$22)^(CR3 - 'Commerical Assumptions'!$I$20)) * 'Commerical Assumptions'!$I$19, 0)</f>
        <v>0</v>
      </c>
      <c r="CT13" s="42">
        <f>IF(CT4 = "Yes", ('Commerical Assumptions'!$I$17 * 12 * (1 + 'Commerical Assumptions'!$I$22)^(CS3 - 'Commerical Assumptions'!$I$20)) * 'Commerical Assumptions'!$I$19, 0)</f>
        <v>0</v>
      </c>
      <c r="CU13" s="42">
        <f>IF(CU4 = "Yes", ('Commerical Assumptions'!$I$17 * 12 * (1 + 'Commerical Assumptions'!$I$22)^(CT3 - 'Commerical Assumptions'!$I$20)) * 'Commerical Assumptions'!$I$19, 0)</f>
        <v>0</v>
      </c>
      <c r="CV13" s="42">
        <f>IF(CV4 = "Yes", ('Commerical Assumptions'!$I$17 * 12 * (1 + 'Commerical Assumptions'!$I$22)^(CU3 - 'Commerical Assumptions'!$I$20)) * 'Commerical Assumptions'!$I$19, 0)</f>
        <v>0</v>
      </c>
    </row>
    <row r="14" spans="1:105" s="21" customFormat="1" ht="20.25" customHeight="1">
      <c r="A14"/>
      <c r="B14"/>
      <c r="C14" s="25"/>
      <c r="D14" s="21" t="s">
        <v>90</v>
      </c>
      <c r="E14" s="41">
        <f>IF(E4 = "Yes", ('Commerical Assumptions'!$L$17 * 12 * (1 + 'Commerical Assumptions'!$L$22)^(D3 - 'Commerical Assumptions'!$L$20)) * 'Commerical Assumptions'!$L$19, 0)</f>
        <v>0</v>
      </c>
      <c r="F14" s="41">
        <f>IF(F4 = "Yes", ('Commerical Assumptions'!$L$17 * 12 * (1 + 'Commerical Assumptions'!$L$22)^(E3 - 'Commerical Assumptions'!$L$20)) * 'Commerical Assumptions'!$L$19, 0)</f>
        <v>0</v>
      </c>
      <c r="G14" s="41">
        <f>IF(G4 = "Yes", ('Commerical Assumptions'!$L$17 * 12 * (1 + 'Commerical Assumptions'!$L$22)^(F3 - 'Commerical Assumptions'!$L$20)) * 'Commerical Assumptions'!$L$19, 0)</f>
        <v>0</v>
      </c>
      <c r="H14" s="41">
        <f>IF(H4 = "Yes", ('Commerical Assumptions'!$L$17 * 12 * (1 + 'Commerical Assumptions'!$L$22)^(G3 - 'Commerical Assumptions'!$L$20)) * 'Commerical Assumptions'!$L$19, 0)</f>
        <v>6117.12</v>
      </c>
      <c r="I14" s="41">
        <f>IF(I4 = "Yes", ('Commerical Assumptions'!$L$17 * 12 * (1 + 'Commerical Assumptions'!$L$22)^(H3 - 'Commerical Assumptions'!$L$20)) * 'Commerical Assumptions'!$L$19, 0)</f>
        <v>6337.3363200000003</v>
      </c>
      <c r="J14" s="41">
        <f>IF(J4 = "Yes", ('Commerical Assumptions'!$L$17 * 12 * (1 + 'Commerical Assumptions'!$L$22)^(I3 - 'Commerical Assumptions'!$L$20)) * 'Commerical Assumptions'!$L$19, 0)</f>
        <v>6565.4804275200004</v>
      </c>
      <c r="K14" s="41">
        <f>IF(K4 = "Yes", ('Commerical Assumptions'!$L$17 * 12 * (1 + 'Commerical Assumptions'!$L$22)^(J3 - 'Commerical Assumptions'!$L$20)) * 'Commerical Assumptions'!$L$19, 0)</f>
        <v>6801.8377229107209</v>
      </c>
      <c r="L14" s="41">
        <f>IF(L4 = "Yes", ('Commerical Assumptions'!$L$17 * 12 * (1 + 'Commerical Assumptions'!$L$22)^(K3 - 'Commerical Assumptions'!$L$20)) * 'Commerical Assumptions'!$L$19, 0)</f>
        <v>7046.7038809355072</v>
      </c>
      <c r="M14" s="41">
        <f>IF(M4 = "Yes", ('Commerical Assumptions'!$L$17 * 12 * (1 + 'Commerical Assumptions'!$L$22)^(L3 - 'Commerical Assumptions'!$L$20)) * 'Commerical Assumptions'!$L$19, 0)</f>
        <v>7300.3852206491856</v>
      </c>
      <c r="N14" s="41">
        <f>IF(N4 = "Yes", ('Commerical Assumptions'!$L$17 * 12 * (1 + 'Commerical Assumptions'!$L$22)^(M3 - 'Commerical Assumptions'!$L$20)) * 'Commerical Assumptions'!$L$19, 0)</f>
        <v>7563.1990885925561</v>
      </c>
      <c r="O14" s="41">
        <f>IF(O4 = "Yes", ('Commerical Assumptions'!$L$17 * 12 * (1 + 'Commerical Assumptions'!$L$22)^(N3 - 'Commerical Assumptions'!$L$20)) * 'Commerical Assumptions'!$L$19, 0)</f>
        <v>7835.4742557818881</v>
      </c>
      <c r="P14" s="41">
        <f>IF(P4 = "Yes", ('Commerical Assumptions'!$L$17 * 12 * (1 + 'Commerical Assumptions'!$L$22)^(O3 - 'Commerical Assumptions'!$L$20)) * 'Commerical Assumptions'!$L$19, 0)</f>
        <v>8117.5513289900364</v>
      </c>
      <c r="Q14" s="41">
        <f>IF(Q4 = "Yes", ('Commerical Assumptions'!$L$17 * 12 * (1 + 'Commerical Assumptions'!$L$22)^(P3 - 'Commerical Assumptions'!$L$20)) * 'Commerical Assumptions'!$L$19, 0)</f>
        <v>0</v>
      </c>
      <c r="R14" s="41">
        <f>IF(R4 = "Yes", ('Commerical Assumptions'!$L$17 * 12 * (1 + 'Commerical Assumptions'!$L$22)^(Q3 - 'Commerical Assumptions'!$L$20)) * 'Commerical Assumptions'!$L$19, 0)</f>
        <v>0</v>
      </c>
      <c r="S14" s="41">
        <f>IF(S4 = "Yes", ('Commerical Assumptions'!$L$17 * 12 * (1 + 'Commerical Assumptions'!$L$22)^(R3 - 'Commerical Assumptions'!$L$20)) * 'Commerical Assumptions'!$L$19, 0)</f>
        <v>0</v>
      </c>
      <c r="T14" s="41">
        <f>IF(T4 = "Yes", ('Commerical Assumptions'!$L$17 * 12 * (1 + 'Commerical Assumptions'!$L$22)^(S3 - 'Commerical Assumptions'!$L$20)) * 'Commerical Assumptions'!$L$19, 0)</f>
        <v>0</v>
      </c>
      <c r="U14" s="41">
        <f>IF(U4 = "Yes", ('Commerical Assumptions'!$L$17 * 12 * (1 + 'Commerical Assumptions'!$L$22)^(T3 - 'Commerical Assumptions'!$L$20)) * 'Commerical Assumptions'!$L$19, 0)</f>
        <v>0</v>
      </c>
      <c r="V14" s="41">
        <f>IF(V4 = "Yes", ('Commerical Assumptions'!$L$17 * 12 * (1 + 'Commerical Assumptions'!$L$22)^(U3 - 'Commerical Assumptions'!$L$20)) * 'Commerical Assumptions'!$L$19, 0)</f>
        <v>0</v>
      </c>
      <c r="W14" s="41">
        <f>IF(W4 = "Yes", ('Commerical Assumptions'!$L$17 * 12 * (1 + 'Commerical Assumptions'!$L$22)^(V3 - 'Commerical Assumptions'!$L$20)) * 'Commerical Assumptions'!$L$19, 0)</f>
        <v>0</v>
      </c>
      <c r="X14" s="41">
        <f>IF(X4 = "Yes", ('Commerical Assumptions'!$L$17 * 12 * (1 + 'Commerical Assumptions'!$L$22)^(W3 - 'Commerical Assumptions'!$L$20)) * 'Commerical Assumptions'!$L$19, 0)</f>
        <v>0</v>
      </c>
      <c r="Y14" s="41">
        <f>IF(Y4 = "Yes", ('Commerical Assumptions'!$L$17 * 12 * (1 + 'Commerical Assumptions'!$L$22)^(X3 - 'Commerical Assumptions'!$L$20)) * 'Commerical Assumptions'!$L$19, 0)</f>
        <v>0</v>
      </c>
      <c r="Z14" s="41">
        <f>IF(Z4 = "Yes", ('Commerical Assumptions'!$L$17 * 12 * (1 + 'Commerical Assumptions'!$L$22)^(Y3 - 'Commerical Assumptions'!$L$20)) * 'Commerical Assumptions'!$L$19, 0)</f>
        <v>0</v>
      </c>
      <c r="AA14" s="41">
        <f>IF(AA4 = "Yes", ('Commerical Assumptions'!$L$17 * 12 * (1 + 'Commerical Assumptions'!$L$22)^(Z3 - 'Commerical Assumptions'!$L$20)) * 'Commerical Assumptions'!$L$19, 0)</f>
        <v>0</v>
      </c>
      <c r="AB14" s="41">
        <f>IF(AB4 = "Yes", ('Commerical Assumptions'!$L$17 * 12 * (1 + 'Commerical Assumptions'!$L$22)^(AA3 - 'Commerical Assumptions'!$L$20)) * 'Commerical Assumptions'!$L$19, 0)</f>
        <v>0</v>
      </c>
      <c r="AC14" s="41">
        <f>IF(AC4 = "Yes", ('Commerical Assumptions'!$L$17 * 12 * (1 + 'Commerical Assumptions'!$L$22)^(AB3 - 'Commerical Assumptions'!$L$20)) * 'Commerical Assumptions'!$L$19, 0)</f>
        <v>0</v>
      </c>
      <c r="AD14" s="41">
        <f>IF(AD4 = "Yes", ('Commerical Assumptions'!$L$17 * 12 * (1 + 'Commerical Assumptions'!$L$22)^(AC3 - 'Commerical Assumptions'!$L$20)) * 'Commerical Assumptions'!$L$19, 0)</f>
        <v>0</v>
      </c>
      <c r="AE14" s="41">
        <f>IF(AE4 = "Yes", ('Commerical Assumptions'!$L$17 * 12 * (1 + 'Commerical Assumptions'!$L$22)^(AD3 - 'Commerical Assumptions'!$L$20)) * 'Commerical Assumptions'!$L$19, 0)</f>
        <v>0</v>
      </c>
      <c r="AF14" s="41">
        <f>IF(AF4 = "Yes", ('Commerical Assumptions'!$L$17 * 12 * (1 + 'Commerical Assumptions'!$L$22)^(AE3 - 'Commerical Assumptions'!$L$20)) * 'Commerical Assumptions'!$L$19, 0)</f>
        <v>0</v>
      </c>
      <c r="AG14" s="41">
        <f>IF(AG4 = "Yes", ('Commerical Assumptions'!$L$17 * 12 * (1 + 'Commerical Assumptions'!$L$22)^(AF3 - 'Commerical Assumptions'!$L$20)) * 'Commerical Assumptions'!$L$19, 0)</f>
        <v>0</v>
      </c>
      <c r="AH14" s="41">
        <f>IF(AH4 = "Yes", ('Commerical Assumptions'!$L$17 * 12 * (1 + 'Commerical Assumptions'!$L$22)^(AG3 - 'Commerical Assumptions'!$L$20)) * 'Commerical Assumptions'!$L$19, 0)</f>
        <v>0</v>
      </c>
      <c r="AI14" s="41">
        <f>IF(AI4 = "Yes", ('Commerical Assumptions'!$L$17 * 12 * (1 + 'Commerical Assumptions'!$L$22)^(AH3 - 'Commerical Assumptions'!$L$20)) * 'Commerical Assumptions'!$L$19, 0)</f>
        <v>0</v>
      </c>
      <c r="AJ14" s="41">
        <f>IF(AJ4 = "Yes", ('Commerical Assumptions'!$L$17 * 12 * (1 + 'Commerical Assumptions'!$L$22)^(AI3 - 'Commerical Assumptions'!$L$20)) * 'Commerical Assumptions'!$L$19, 0)</f>
        <v>0</v>
      </c>
      <c r="AK14" s="41">
        <f>IF(AK4 = "Yes", ('Commerical Assumptions'!$L$17 * 12 * (1 + 'Commerical Assumptions'!$L$22)^(AJ3 - 'Commerical Assumptions'!$L$20)) * 'Commerical Assumptions'!$L$19, 0)</f>
        <v>0</v>
      </c>
      <c r="AL14" s="41">
        <f>IF(AL4 = "Yes", ('Commerical Assumptions'!$L$17 * 12 * (1 + 'Commerical Assumptions'!$L$22)^(AK3 - 'Commerical Assumptions'!$L$20)) * 'Commerical Assumptions'!$L$19, 0)</f>
        <v>0</v>
      </c>
      <c r="AM14" s="41">
        <f>IF(AM4 = "Yes", ('Commerical Assumptions'!$L$17 * 12 * (1 + 'Commerical Assumptions'!$L$22)^(AL3 - 'Commerical Assumptions'!$L$20)) * 'Commerical Assumptions'!$L$19, 0)</f>
        <v>0</v>
      </c>
      <c r="AN14" s="41">
        <f>IF(AN4 = "Yes", ('Commerical Assumptions'!$L$17 * 12 * (1 + 'Commerical Assumptions'!$L$22)^(AM3 - 'Commerical Assumptions'!$L$20)) * 'Commerical Assumptions'!$L$19, 0)</f>
        <v>0</v>
      </c>
      <c r="AO14" s="41">
        <f>IF(AO4 = "Yes", ('Commerical Assumptions'!$L$17 * 12 * (1 + 'Commerical Assumptions'!$L$22)^(AN3 - 'Commerical Assumptions'!$L$20)) * 'Commerical Assumptions'!$L$19, 0)</f>
        <v>0</v>
      </c>
      <c r="AP14" s="41">
        <f>IF(AP4 = "Yes", ('Commerical Assumptions'!$L$17 * 12 * (1 + 'Commerical Assumptions'!$L$22)^(AO3 - 'Commerical Assumptions'!$L$20)) * 'Commerical Assumptions'!$L$19, 0)</f>
        <v>0</v>
      </c>
      <c r="AQ14" s="41">
        <f>IF(AQ4 = "Yes", ('Commerical Assumptions'!$L$17 * 12 * (1 + 'Commerical Assumptions'!$L$22)^(AP3 - 'Commerical Assumptions'!$L$20)) * 'Commerical Assumptions'!$L$19, 0)</f>
        <v>0</v>
      </c>
      <c r="AR14" s="41">
        <f>IF(AR4 = "Yes", ('Commerical Assumptions'!$L$17 * 12 * (1 + 'Commerical Assumptions'!$L$22)^(AQ3 - 'Commerical Assumptions'!$L$20)) * 'Commerical Assumptions'!$L$19, 0)</f>
        <v>0</v>
      </c>
      <c r="AS14" s="41">
        <f>IF(AS4 = "Yes", ('Commerical Assumptions'!$L$17 * 12 * (1 + 'Commerical Assumptions'!$L$22)^(AR3 - 'Commerical Assumptions'!$L$20)) * 'Commerical Assumptions'!$L$19, 0)</f>
        <v>0</v>
      </c>
      <c r="AT14" s="41">
        <f>IF(AT4 = "Yes", ('Commerical Assumptions'!$L$17 * 12 * (1 + 'Commerical Assumptions'!$L$22)^(AS3 - 'Commerical Assumptions'!$L$20)) * 'Commerical Assumptions'!$L$19, 0)</f>
        <v>0</v>
      </c>
      <c r="AU14" s="41">
        <f>IF(AU4 = "Yes", ('Commerical Assumptions'!$L$17 * 12 * (1 + 'Commerical Assumptions'!$L$22)^(AT3 - 'Commerical Assumptions'!$L$20)) * 'Commerical Assumptions'!$L$19, 0)</f>
        <v>0</v>
      </c>
      <c r="AV14" s="41">
        <f>IF(AV4 = "Yes", ('Commerical Assumptions'!$L$17 * 12 * (1 + 'Commerical Assumptions'!$L$22)^(AU3 - 'Commerical Assumptions'!$L$20)) * 'Commerical Assumptions'!$L$19, 0)</f>
        <v>0</v>
      </c>
      <c r="AW14" s="41">
        <f>IF(AW4 = "Yes", ('Commerical Assumptions'!$L$17 * 12 * (1 + 'Commerical Assumptions'!$L$22)^(AV3 - 'Commerical Assumptions'!$L$20)) * 'Commerical Assumptions'!$L$19, 0)</f>
        <v>0</v>
      </c>
      <c r="AX14" s="41">
        <f>IF(AX4 = "Yes", ('Commerical Assumptions'!$L$17 * 12 * (1 + 'Commerical Assumptions'!$L$22)^(AW3 - 'Commerical Assumptions'!$L$20)) * 'Commerical Assumptions'!$L$19, 0)</f>
        <v>0</v>
      </c>
      <c r="AY14" s="41">
        <f>IF(AY4 = "Yes", ('Commerical Assumptions'!$L$17 * 12 * (1 + 'Commerical Assumptions'!$L$22)^(AX3 - 'Commerical Assumptions'!$L$20)) * 'Commerical Assumptions'!$L$19, 0)</f>
        <v>0</v>
      </c>
      <c r="AZ14" s="41">
        <f>IF(AZ4 = "Yes", ('Commerical Assumptions'!$L$17 * 12 * (1 + 'Commerical Assumptions'!$L$22)^(AY3 - 'Commerical Assumptions'!$L$20)) * 'Commerical Assumptions'!$L$19, 0)</f>
        <v>0</v>
      </c>
      <c r="BA14" s="41">
        <f>IF(BA4 = "Yes", ('Commerical Assumptions'!$L$17 * 12 * (1 + 'Commerical Assumptions'!$L$22)^(AZ3 - 'Commerical Assumptions'!$L$20)) * 'Commerical Assumptions'!$L$19, 0)</f>
        <v>0</v>
      </c>
      <c r="BB14" s="41">
        <f>IF(BB4 = "Yes", ('Commerical Assumptions'!$L$17 * 12 * (1 + 'Commerical Assumptions'!$L$22)^(BA3 - 'Commerical Assumptions'!$L$20)) * 'Commerical Assumptions'!$L$19, 0)</f>
        <v>0</v>
      </c>
      <c r="BC14" s="41">
        <f>IF(BC4 = "Yes", ('Commerical Assumptions'!$L$17 * 12 * (1 + 'Commerical Assumptions'!$L$22)^(BB3 - 'Commerical Assumptions'!$L$20)) * 'Commerical Assumptions'!$L$19, 0)</f>
        <v>0</v>
      </c>
      <c r="BD14" s="41">
        <f>IF(BD4 = "Yes", ('Commerical Assumptions'!$L$17 * 12 * (1 + 'Commerical Assumptions'!$L$22)^(BC3 - 'Commerical Assumptions'!$L$20)) * 'Commerical Assumptions'!$L$19, 0)</f>
        <v>0</v>
      </c>
      <c r="BE14" s="41">
        <f>IF(BE4 = "Yes", ('Commerical Assumptions'!$L$17 * 12 * (1 + 'Commerical Assumptions'!$L$22)^(BD3 - 'Commerical Assumptions'!$L$20)) * 'Commerical Assumptions'!$L$19, 0)</f>
        <v>0</v>
      </c>
      <c r="BF14" s="41">
        <f>IF(BF4 = "Yes", ('Commerical Assumptions'!$L$17 * 12 * (1 + 'Commerical Assumptions'!$L$22)^(BE3 - 'Commerical Assumptions'!$L$20)) * 'Commerical Assumptions'!$L$19, 0)</f>
        <v>0</v>
      </c>
      <c r="BG14" s="41">
        <f>IF(BG4 = "Yes", ('Commerical Assumptions'!$L$17 * 12 * (1 + 'Commerical Assumptions'!$L$22)^(BF3 - 'Commerical Assumptions'!$L$20)) * 'Commerical Assumptions'!$L$19, 0)</f>
        <v>0</v>
      </c>
      <c r="BH14" s="41">
        <f>IF(BH4 = "Yes", ('Commerical Assumptions'!$L$17 * 12 * (1 + 'Commerical Assumptions'!$L$22)^(BG3 - 'Commerical Assumptions'!$L$20)) * 'Commerical Assumptions'!$L$19, 0)</f>
        <v>0</v>
      </c>
      <c r="BI14" s="41">
        <f>IF(BI4 = "Yes", ('Commerical Assumptions'!$L$17 * 12 * (1 + 'Commerical Assumptions'!$L$22)^(BH3 - 'Commerical Assumptions'!$L$20)) * 'Commerical Assumptions'!$L$19, 0)</f>
        <v>0</v>
      </c>
      <c r="BJ14" s="41">
        <f>IF(BJ4 = "Yes", ('Commerical Assumptions'!$L$17 * 12 * (1 + 'Commerical Assumptions'!$L$22)^(BI3 - 'Commerical Assumptions'!$L$20)) * 'Commerical Assumptions'!$L$19, 0)</f>
        <v>0</v>
      </c>
      <c r="BK14" s="41">
        <f>IF(BK4 = "Yes", ('Commerical Assumptions'!$L$17 * 12 * (1 + 'Commerical Assumptions'!$L$22)^(BJ3 - 'Commerical Assumptions'!$L$20)) * 'Commerical Assumptions'!$L$19, 0)</f>
        <v>0</v>
      </c>
      <c r="BL14" s="41">
        <f>IF(BL4 = "Yes", ('Commerical Assumptions'!$L$17 * 12 * (1 + 'Commerical Assumptions'!$L$22)^(BK3 - 'Commerical Assumptions'!$L$20)) * 'Commerical Assumptions'!$L$19, 0)</f>
        <v>0</v>
      </c>
      <c r="BM14" s="41">
        <f>IF(BM4 = "Yes", ('Commerical Assumptions'!$L$17 * 12 * (1 + 'Commerical Assumptions'!$L$22)^(BL3 - 'Commerical Assumptions'!$L$20)) * 'Commerical Assumptions'!$L$19, 0)</f>
        <v>0</v>
      </c>
      <c r="BN14" s="41">
        <f>IF(BN4 = "Yes", ('Commerical Assumptions'!$L$17 * 12 * (1 + 'Commerical Assumptions'!$L$22)^(BM3 - 'Commerical Assumptions'!$L$20)) * 'Commerical Assumptions'!$L$19, 0)</f>
        <v>0</v>
      </c>
      <c r="BO14" s="41">
        <f>IF(BO4 = "Yes", ('Commerical Assumptions'!$L$17 * 12 * (1 + 'Commerical Assumptions'!$L$22)^(BN3 - 'Commerical Assumptions'!$L$20)) * 'Commerical Assumptions'!$L$19, 0)</f>
        <v>0</v>
      </c>
      <c r="BP14" s="41">
        <f>IF(BP4 = "Yes", ('Commerical Assumptions'!$L$17 * 12 * (1 + 'Commerical Assumptions'!$L$22)^(BO3 - 'Commerical Assumptions'!$L$20)) * 'Commerical Assumptions'!$L$19, 0)</f>
        <v>0</v>
      </c>
      <c r="BQ14" s="41">
        <f>IF(BQ4 = "Yes", ('Commerical Assumptions'!$L$17 * 12 * (1 + 'Commerical Assumptions'!$L$22)^(BP3 - 'Commerical Assumptions'!$L$20)) * 'Commerical Assumptions'!$L$19, 0)</f>
        <v>0</v>
      </c>
      <c r="BR14" s="41">
        <f>IF(BR4 = "Yes", ('Commerical Assumptions'!$L$17 * 12 * (1 + 'Commerical Assumptions'!$L$22)^(BQ3 - 'Commerical Assumptions'!$L$20)) * 'Commerical Assumptions'!$L$19, 0)</f>
        <v>0</v>
      </c>
      <c r="BS14" s="41">
        <f>IF(BS4 = "Yes", ('Commerical Assumptions'!$L$17 * 12 * (1 + 'Commerical Assumptions'!$L$22)^(BR3 - 'Commerical Assumptions'!$L$20)) * 'Commerical Assumptions'!$L$19, 0)</f>
        <v>0</v>
      </c>
      <c r="BT14" s="41">
        <f>IF(BT4 = "Yes", ('Commerical Assumptions'!$L$17 * 12 * (1 + 'Commerical Assumptions'!$L$22)^(BS3 - 'Commerical Assumptions'!$L$20)) * 'Commerical Assumptions'!$L$19, 0)</f>
        <v>0</v>
      </c>
      <c r="BU14" s="41">
        <f>IF(BU4 = "Yes", ('Commerical Assumptions'!$L$17 * 12 * (1 + 'Commerical Assumptions'!$L$22)^(BT3 - 'Commerical Assumptions'!$L$20)) * 'Commerical Assumptions'!$L$19, 0)</f>
        <v>0</v>
      </c>
      <c r="BV14" s="41">
        <f>IF(BV4 = "Yes", ('Commerical Assumptions'!$L$17 * 12 * (1 + 'Commerical Assumptions'!$L$22)^(BU3 - 'Commerical Assumptions'!$L$20)) * 'Commerical Assumptions'!$L$19, 0)</f>
        <v>0</v>
      </c>
      <c r="BW14" s="41">
        <f>IF(BW4 = "Yes", ('Commerical Assumptions'!$L$17 * 12 * (1 + 'Commerical Assumptions'!$L$22)^(BV3 - 'Commerical Assumptions'!$L$20)) * 'Commerical Assumptions'!$L$19, 0)</f>
        <v>0</v>
      </c>
      <c r="BX14" s="41">
        <f>IF(BX4 = "Yes", ('Commerical Assumptions'!$L$17 * 12 * (1 + 'Commerical Assumptions'!$L$22)^(BW3 - 'Commerical Assumptions'!$L$20)) * 'Commerical Assumptions'!$L$19, 0)</f>
        <v>0</v>
      </c>
      <c r="BY14" s="41">
        <f>IF(BY4 = "Yes", ('Commerical Assumptions'!$L$17 * 12 * (1 + 'Commerical Assumptions'!$L$22)^(BX3 - 'Commerical Assumptions'!$L$20)) * 'Commerical Assumptions'!$L$19, 0)</f>
        <v>0</v>
      </c>
      <c r="BZ14" s="41">
        <f>IF(BZ4 = "Yes", ('Commerical Assumptions'!$L$17 * 12 * (1 + 'Commerical Assumptions'!$L$22)^(BY3 - 'Commerical Assumptions'!$L$20)) * 'Commerical Assumptions'!$L$19, 0)</f>
        <v>0</v>
      </c>
      <c r="CA14" s="41">
        <f>IF(CA4 = "Yes", ('Commerical Assumptions'!$L$17 * 12 * (1 + 'Commerical Assumptions'!$L$22)^(BZ3 - 'Commerical Assumptions'!$L$20)) * 'Commerical Assumptions'!$L$19, 0)</f>
        <v>0</v>
      </c>
      <c r="CB14" s="41">
        <f>IF(CB4 = "Yes", ('Commerical Assumptions'!$L$17 * 12 * (1 + 'Commerical Assumptions'!$L$22)^(CA3 - 'Commerical Assumptions'!$L$20)) * 'Commerical Assumptions'!$L$19, 0)</f>
        <v>0</v>
      </c>
      <c r="CC14" s="41">
        <f>IF(CC4 = "Yes", ('Commerical Assumptions'!$L$17 * 12 * (1 + 'Commerical Assumptions'!$L$22)^(CB3 - 'Commerical Assumptions'!$L$20)) * 'Commerical Assumptions'!$L$19, 0)</f>
        <v>0</v>
      </c>
      <c r="CD14" s="41">
        <f>IF(CD4 = "Yes", ('Commerical Assumptions'!$L$17 * 12 * (1 + 'Commerical Assumptions'!$L$22)^(CC3 - 'Commerical Assumptions'!$L$20)) * 'Commerical Assumptions'!$L$19, 0)</f>
        <v>0</v>
      </c>
      <c r="CE14" s="41">
        <f>IF(CE4 = "Yes", ('Commerical Assumptions'!$L$17 * 12 * (1 + 'Commerical Assumptions'!$L$22)^(CD3 - 'Commerical Assumptions'!$L$20)) * 'Commerical Assumptions'!$L$19, 0)</f>
        <v>0</v>
      </c>
      <c r="CF14" s="41">
        <f>IF(CF4 = "Yes", ('Commerical Assumptions'!$L$17 * 12 * (1 + 'Commerical Assumptions'!$L$22)^(CE3 - 'Commerical Assumptions'!$L$20)) * 'Commerical Assumptions'!$L$19, 0)</f>
        <v>0</v>
      </c>
      <c r="CG14" s="41">
        <f>IF(CG4 = "Yes", ('Commerical Assumptions'!$L$17 * 12 * (1 + 'Commerical Assumptions'!$L$22)^(CF3 - 'Commerical Assumptions'!$L$20)) * 'Commerical Assumptions'!$L$19, 0)</f>
        <v>0</v>
      </c>
      <c r="CH14" s="41">
        <f>IF(CH4 = "Yes", ('Commerical Assumptions'!$L$17 * 12 * (1 + 'Commerical Assumptions'!$L$22)^(CG3 - 'Commerical Assumptions'!$L$20)) * 'Commerical Assumptions'!$L$19, 0)</f>
        <v>0</v>
      </c>
      <c r="CI14" s="41">
        <f>IF(CI4 = "Yes", ('Commerical Assumptions'!$L$17 * 12 * (1 + 'Commerical Assumptions'!$L$22)^(CH3 - 'Commerical Assumptions'!$L$20)) * 'Commerical Assumptions'!$L$19, 0)</f>
        <v>0</v>
      </c>
      <c r="CJ14" s="41">
        <f>IF(CJ4 = "Yes", ('Commerical Assumptions'!$L$17 * 12 * (1 + 'Commerical Assumptions'!$L$22)^(CI3 - 'Commerical Assumptions'!$L$20)) * 'Commerical Assumptions'!$L$19, 0)</f>
        <v>0</v>
      </c>
      <c r="CK14" s="41">
        <f>IF(CK4 = "Yes", ('Commerical Assumptions'!$L$17 * 12 * (1 + 'Commerical Assumptions'!$L$22)^(CJ3 - 'Commerical Assumptions'!$L$20)) * 'Commerical Assumptions'!$L$19, 0)</f>
        <v>0</v>
      </c>
      <c r="CL14" s="41">
        <f>IF(CL4 = "Yes", ('Commerical Assumptions'!$L$17 * 12 * (1 + 'Commerical Assumptions'!$L$22)^(CK3 - 'Commerical Assumptions'!$L$20)) * 'Commerical Assumptions'!$L$19, 0)</f>
        <v>0</v>
      </c>
      <c r="CM14" s="41">
        <f>IF(CM4 = "Yes", ('Commerical Assumptions'!$L$17 * 12 * (1 + 'Commerical Assumptions'!$L$22)^(CL3 - 'Commerical Assumptions'!$L$20)) * 'Commerical Assumptions'!$L$19, 0)</f>
        <v>0</v>
      </c>
      <c r="CN14" s="41">
        <f>IF(CN4 = "Yes", ('Commerical Assumptions'!$L$17 * 12 * (1 + 'Commerical Assumptions'!$L$22)^(CM3 - 'Commerical Assumptions'!$L$20)) * 'Commerical Assumptions'!$L$19, 0)</f>
        <v>0</v>
      </c>
      <c r="CO14" s="41">
        <f>IF(CO4 = "Yes", ('Commerical Assumptions'!$L$17 * 12 * (1 + 'Commerical Assumptions'!$L$22)^(CN3 - 'Commerical Assumptions'!$L$20)) * 'Commerical Assumptions'!$L$19, 0)</f>
        <v>0</v>
      </c>
      <c r="CP14" s="41">
        <f>IF(CP4 = "Yes", ('Commerical Assumptions'!$L$17 * 12 * (1 + 'Commerical Assumptions'!$L$22)^(CO3 - 'Commerical Assumptions'!$L$20)) * 'Commerical Assumptions'!$L$19, 0)</f>
        <v>0</v>
      </c>
      <c r="CQ14" s="41">
        <f>IF(CQ4 = "Yes", ('Commerical Assumptions'!$L$17 * 12 * (1 + 'Commerical Assumptions'!$L$22)^(CP3 - 'Commerical Assumptions'!$L$20)) * 'Commerical Assumptions'!$L$19, 0)</f>
        <v>0</v>
      </c>
      <c r="CR14" s="41">
        <f>IF(CR4 = "Yes", ('Commerical Assumptions'!$L$17 * 12 * (1 + 'Commerical Assumptions'!$L$22)^(CQ3 - 'Commerical Assumptions'!$L$20)) * 'Commerical Assumptions'!$L$19, 0)</f>
        <v>0</v>
      </c>
      <c r="CS14" s="41">
        <f>IF(CS4 = "Yes", ('Commerical Assumptions'!$L$17 * 12 * (1 + 'Commerical Assumptions'!$L$22)^(CR3 - 'Commerical Assumptions'!$L$20)) * 'Commerical Assumptions'!$L$19, 0)</f>
        <v>0</v>
      </c>
      <c r="CT14" s="41">
        <f>IF(CT4 = "Yes", ('Commerical Assumptions'!$L$17 * 12 * (1 + 'Commerical Assumptions'!$L$22)^(CS3 - 'Commerical Assumptions'!$L$20)) * 'Commerical Assumptions'!$L$19, 0)</f>
        <v>0</v>
      </c>
      <c r="CU14" s="41">
        <f>IF(CU4 = "Yes", ('Commerical Assumptions'!$L$17 * 12 * (1 + 'Commerical Assumptions'!$L$22)^(CT3 - 'Commerical Assumptions'!$L$20)) * 'Commerical Assumptions'!$L$19, 0)</f>
        <v>0</v>
      </c>
      <c r="CV14" s="41">
        <f>IF(CV4 = "Yes", ('Commerical Assumptions'!$L$17 * 12 * (1 + 'Commerical Assumptions'!$L$22)^(CU3 - 'Commerical Assumptions'!$L$20)) * 'Commerical Assumptions'!$L$19, 0)</f>
        <v>0</v>
      </c>
    </row>
    <row r="15" spans="1:105" ht="20.25" customHeight="1">
      <c r="C15" s="25" t="s">
        <v>92</v>
      </c>
    </row>
    <row r="16" spans="1:105" s="21" customFormat="1" ht="20.25" customHeight="1">
      <c r="A16"/>
      <c r="B16"/>
      <c r="C16" s="25"/>
      <c r="D16" s="21" t="s">
        <v>87</v>
      </c>
      <c r="E16" s="41">
        <f>E6-E11</f>
        <v>0</v>
      </c>
      <c r="F16" s="41">
        <f t="shared" ref="F16:T16" si="0">F6-F11</f>
        <v>0</v>
      </c>
      <c r="G16" s="41">
        <f t="shared" si="0"/>
        <v>0</v>
      </c>
      <c r="H16" s="41">
        <f>H6-H11</f>
        <v>53676.45660231659</v>
      </c>
      <c r="I16" s="41">
        <f>I6-I11</f>
        <v>55608.809039999986</v>
      </c>
      <c r="J16" s="41">
        <f t="shared" si="0"/>
        <v>57610.726165439984</v>
      </c>
      <c r="K16" s="41">
        <f t="shared" si="0"/>
        <v>59684.712307395828</v>
      </c>
      <c r="L16" s="41">
        <f t="shared" si="0"/>
        <v>61833.361950462087</v>
      </c>
      <c r="M16" s="41">
        <f t="shared" si="0"/>
        <v>64059.362980678714</v>
      </c>
      <c r="N16" s="41">
        <f t="shared" si="0"/>
        <v>66365.500047983165</v>
      </c>
      <c r="O16" s="41">
        <f t="shared" si="0"/>
        <v>68754.658049710531</v>
      </c>
      <c r="P16" s="41">
        <f t="shared" si="0"/>
        <v>71229.825739500127</v>
      </c>
      <c r="Q16" s="41">
        <f t="shared" si="0"/>
        <v>0</v>
      </c>
      <c r="R16" s="41">
        <f t="shared" si="0"/>
        <v>0</v>
      </c>
      <c r="S16" s="41">
        <f t="shared" si="0"/>
        <v>0</v>
      </c>
      <c r="T16" s="41">
        <f t="shared" si="0"/>
        <v>0</v>
      </c>
      <c r="U16" s="41">
        <f t="shared" ref="U16:AZ16" si="1">U6-U11</f>
        <v>0</v>
      </c>
      <c r="V16" s="41">
        <f t="shared" si="1"/>
        <v>0</v>
      </c>
      <c r="W16" s="41">
        <f t="shared" si="1"/>
        <v>0</v>
      </c>
      <c r="X16" s="41">
        <f t="shared" si="1"/>
        <v>0</v>
      </c>
      <c r="Y16" s="41">
        <f t="shared" si="1"/>
        <v>0</v>
      </c>
      <c r="Z16" s="41">
        <f t="shared" si="1"/>
        <v>0</v>
      </c>
      <c r="AA16" s="41">
        <f t="shared" si="1"/>
        <v>0</v>
      </c>
      <c r="AB16" s="41">
        <f t="shared" si="1"/>
        <v>0</v>
      </c>
      <c r="AC16" s="41">
        <f t="shared" si="1"/>
        <v>0</v>
      </c>
      <c r="AD16" s="41">
        <f t="shared" si="1"/>
        <v>0</v>
      </c>
      <c r="AE16" s="41">
        <f t="shared" si="1"/>
        <v>0</v>
      </c>
      <c r="AF16" s="41">
        <f t="shared" si="1"/>
        <v>0</v>
      </c>
      <c r="AG16" s="41">
        <f t="shared" si="1"/>
        <v>0</v>
      </c>
      <c r="AH16" s="41">
        <f t="shared" si="1"/>
        <v>0</v>
      </c>
      <c r="AI16" s="41">
        <f t="shared" si="1"/>
        <v>0</v>
      </c>
      <c r="AJ16" s="41">
        <f t="shared" si="1"/>
        <v>0</v>
      </c>
      <c r="AK16" s="41">
        <f t="shared" si="1"/>
        <v>0</v>
      </c>
      <c r="AL16" s="41">
        <f t="shared" si="1"/>
        <v>0</v>
      </c>
      <c r="AM16" s="41">
        <f t="shared" si="1"/>
        <v>0</v>
      </c>
      <c r="AN16" s="41">
        <f t="shared" si="1"/>
        <v>0</v>
      </c>
      <c r="AO16" s="41">
        <f t="shared" si="1"/>
        <v>0</v>
      </c>
      <c r="AP16" s="41">
        <f t="shared" si="1"/>
        <v>0</v>
      </c>
      <c r="AQ16" s="41">
        <f t="shared" si="1"/>
        <v>0</v>
      </c>
      <c r="AR16" s="41">
        <f t="shared" si="1"/>
        <v>0</v>
      </c>
      <c r="AS16" s="41">
        <f t="shared" si="1"/>
        <v>0</v>
      </c>
      <c r="AT16" s="41">
        <f t="shared" si="1"/>
        <v>0</v>
      </c>
      <c r="AU16" s="41">
        <f t="shared" si="1"/>
        <v>0</v>
      </c>
      <c r="AV16" s="41">
        <f t="shared" si="1"/>
        <v>0</v>
      </c>
      <c r="AW16" s="41">
        <f t="shared" si="1"/>
        <v>0</v>
      </c>
      <c r="AX16" s="41">
        <f t="shared" si="1"/>
        <v>0</v>
      </c>
      <c r="AY16" s="41">
        <f t="shared" si="1"/>
        <v>0</v>
      </c>
      <c r="AZ16" s="41">
        <f t="shared" si="1"/>
        <v>0</v>
      </c>
      <c r="BA16" s="41">
        <f t="shared" ref="BA16:CF16" si="2">BA6-BA11</f>
        <v>0</v>
      </c>
      <c r="BB16" s="41">
        <f t="shared" si="2"/>
        <v>0</v>
      </c>
      <c r="BC16" s="41">
        <f t="shared" si="2"/>
        <v>0</v>
      </c>
      <c r="BD16" s="41">
        <f t="shared" si="2"/>
        <v>0</v>
      </c>
      <c r="BE16" s="41">
        <f t="shared" si="2"/>
        <v>0</v>
      </c>
      <c r="BF16" s="41">
        <f t="shared" si="2"/>
        <v>0</v>
      </c>
      <c r="BG16" s="41">
        <f t="shared" si="2"/>
        <v>0</v>
      </c>
      <c r="BH16" s="41">
        <f t="shared" si="2"/>
        <v>0</v>
      </c>
      <c r="BI16" s="41">
        <f t="shared" si="2"/>
        <v>0</v>
      </c>
      <c r="BJ16" s="41">
        <f t="shared" si="2"/>
        <v>0</v>
      </c>
      <c r="BK16" s="41">
        <f t="shared" si="2"/>
        <v>0</v>
      </c>
      <c r="BL16" s="41">
        <f t="shared" si="2"/>
        <v>0</v>
      </c>
      <c r="BM16" s="41">
        <f t="shared" si="2"/>
        <v>0</v>
      </c>
      <c r="BN16" s="41">
        <f t="shared" si="2"/>
        <v>0</v>
      </c>
      <c r="BO16" s="41">
        <f t="shared" si="2"/>
        <v>0</v>
      </c>
      <c r="BP16" s="41">
        <f t="shared" si="2"/>
        <v>0</v>
      </c>
      <c r="BQ16" s="41">
        <f t="shared" si="2"/>
        <v>0</v>
      </c>
      <c r="BR16" s="41">
        <f t="shared" si="2"/>
        <v>0</v>
      </c>
      <c r="BS16" s="41">
        <f t="shared" si="2"/>
        <v>0</v>
      </c>
      <c r="BT16" s="41">
        <f t="shared" si="2"/>
        <v>0</v>
      </c>
      <c r="BU16" s="41">
        <f t="shared" si="2"/>
        <v>0</v>
      </c>
      <c r="BV16" s="41">
        <f t="shared" si="2"/>
        <v>0</v>
      </c>
      <c r="BW16" s="41">
        <f t="shared" si="2"/>
        <v>0</v>
      </c>
      <c r="BX16" s="41">
        <f t="shared" si="2"/>
        <v>0</v>
      </c>
      <c r="BY16" s="41">
        <f t="shared" si="2"/>
        <v>0</v>
      </c>
      <c r="BZ16" s="41">
        <f t="shared" si="2"/>
        <v>0</v>
      </c>
      <c r="CA16" s="41">
        <f t="shared" si="2"/>
        <v>0</v>
      </c>
      <c r="CB16" s="41">
        <f t="shared" si="2"/>
        <v>0</v>
      </c>
      <c r="CC16" s="41">
        <f t="shared" si="2"/>
        <v>0</v>
      </c>
      <c r="CD16" s="41">
        <f t="shared" si="2"/>
        <v>0</v>
      </c>
      <c r="CE16" s="41">
        <f t="shared" si="2"/>
        <v>0</v>
      </c>
      <c r="CF16" s="41">
        <f t="shared" si="2"/>
        <v>0</v>
      </c>
      <c r="CG16" s="41">
        <f t="shared" ref="CG16:CV16" si="3">CG6-CG11</f>
        <v>0</v>
      </c>
      <c r="CH16" s="41">
        <f t="shared" si="3"/>
        <v>0</v>
      </c>
      <c r="CI16" s="41">
        <f t="shared" si="3"/>
        <v>0</v>
      </c>
      <c r="CJ16" s="41">
        <f t="shared" si="3"/>
        <v>0</v>
      </c>
      <c r="CK16" s="41">
        <f t="shared" si="3"/>
        <v>0</v>
      </c>
      <c r="CL16" s="41">
        <f t="shared" si="3"/>
        <v>0</v>
      </c>
      <c r="CM16" s="41">
        <f t="shared" si="3"/>
        <v>0</v>
      </c>
      <c r="CN16" s="41">
        <f t="shared" si="3"/>
        <v>0</v>
      </c>
      <c r="CO16" s="41">
        <f t="shared" si="3"/>
        <v>0</v>
      </c>
      <c r="CP16" s="41">
        <f t="shared" si="3"/>
        <v>0</v>
      </c>
      <c r="CQ16" s="41">
        <f t="shared" si="3"/>
        <v>0</v>
      </c>
      <c r="CR16" s="41">
        <f t="shared" si="3"/>
        <v>0</v>
      </c>
      <c r="CS16" s="41">
        <f t="shared" si="3"/>
        <v>0</v>
      </c>
      <c r="CT16" s="41">
        <f t="shared" si="3"/>
        <v>0</v>
      </c>
      <c r="CU16" s="41">
        <f t="shared" si="3"/>
        <v>0</v>
      </c>
      <c r="CV16" s="41">
        <f t="shared" si="3"/>
        <v>0</v>
      </c>
    </row>
    <row r="17" spans="1:100" ht="20.25" customHeight="1">
      <c r="C17" s="25"/>
      <c r="D17" t="s">
        <v>88</v>
      </c>
      <c r="E17" s="42">
        <f t="shared" ref="E17:T17" si="4">E7-E12</f>
        <v>0</v>
      </c>
      <c r="F17" s="42">
        <f t="shared" si="4"/>
        <v>0</v>
      </c>
      <c r="G17" s="42">
        <f t="shared" si="4"/>
        <v>0</v>
      </c>
      <c r="H17" s="42">
        <f t="shared" si="4"/>
        <v>97371.831567567555</v>
      </c>
      <c r="I17" s="42">
        <f t="shared" si="4"/>
        <v>100877.21750399999</v>
      </c>
      <c r="J17" s="42">
        <f t="shared" si="4"/>
        <v>104508.79733414399</v>
      </c>
      <c r="K17" s="42">
        <f t="shared" si="4"/>
        <v>108271.11403817317</v>
      </c>
      <c r="L17" s="42">
        <f t="shared" si="4"/>
        <v>112168.87414354741</v>
      </c>
      <c r="M17" s="42">
        <f t="shared" si="4"/>
        <v>116206.95361271512</v>
      </c>
      <c r="N17" s="42">
        <f t="shared" si="4"/>
        <v>120390.40394277287</v>
      </c>
      <c r="O17" s="42">
        <f t="shared" si="4"/>
        <v>124724.45848471268</v>
      </c>
      <c r="P17" s="42">
        <f t="shared" si="4"/>
        <v>129214.53899016234</v>
      </c>
      <c r="Q17" s="42">
        <f t="shared" si="4"/>
        <v>0</v>
      </c>
      <c r="R17" s="42">
        <f t="shared" si="4"/>
        <v>0</v>
      </c>
      <c r="S17" s="42">
        <f t="shared" si="4"/>
        <v>0</v>
      </c>
      <c r="T17" s="42">
        <f t="shared" si="4"/>
        <v>0</v>
      </c>
      <c r="U17" s="42">
        <f t="shared" ref="U17:AZ17" si="5">U7-U12</f>
        <v>0</v>
      </c>
      <c r="V17" s="42">
        <f t="shared" si="5"/>
        <v>0</v>
      </c>
      <c r="W17" s="42">
        <f t="shared" si="5"/>
        <v>0</v>
      </c>
      <c r="X17" s="42">
        <f t="shared" si="5"/>
        <v>0</v>
      </c>
      <c r="Y17" s="42">
        <f t="shared" si="5"/>
        <v>0</v>
      </c>
      <c r="Z17" s="42">
        <f t="shared" si="5"/>
        <v>0</v>
      </c>
      <c r="AA17" s="42">
        <f t="shared" si="5"/>
        <v>0</v>
      </c>
      <c r="AB17" s="42">
        <f t="shared" si="5"/>
        <v>0</v>
      </c>
      <c r="AC17" s="42">
        <f t="shared" si="5"/>
        <v>0</v>
      </c>
      <c r="AD17" s="42">
        <f t="shared" si="5"/>
        <v>0</v>
      </c>
      <c r="AE17" s="42">
        <f t="shared" si="5"/>
        <v>0</v>
      </c>
      <c r="AF17" s="42">
        <f t="shared" si="5"/>
        <v>0</v>
      </c>
      <c r="AG17" s="42">
        <f t="shared" si="5"/>
        <v>0</v>
      </c>
      <c r="AH17" s="42">
        <f t="shared" si="5"/>
        <v>0</v>
      </c>
      <c r="AI17" s="42">
        <f t="shared" si="5"/>
        <v>0</v>
      </c>
      <c r="AJ17" s="42">
        <f t="shared" si="5"/>
        <v>0</v>
      </c>
      <c r="AK17" s="42">
        <f t="shared" si="5"/>
        <v>0</v>
      </c>
      <c r="AL17" s="42">
        <f t="shared" si="5"/>
        <v>0</v>
      </c>
      <c r="AM17" s="42">
        <f t="shared" si="5"/>
        <v>0</v>
      </c>
      <c r="AN17" s="42">
        <f t="shared" si="5"/>
        <v>0</v>
      </c>
      <c r="AO17" s="42">
        <f t="shared" si="5"/>
        <v>0</v>
      </c>
      <c r="AP17" s="42">
        <f t="shared" si="5"/>
        <v>0</v>
      </c>
      <c r="AQ17" s="42">
        <f t="shared" si="5"/>
        <v>0</v>
      </c>
      <c r="AR17" s="42">
        <f t="shared" si="5"/>
        <v>0</v>
      </c>
      <c r="AS17" s="42">
        <f t="shared" si="5"/>
        <v>0</v>
      </c>
      <c r="AT17" s="42">
        <f t="shared" si="5"/>
        <v>0</v>
      </c>
      <c r="AU17" s="42">
        <f t="shared" si="5"/>
        <v>0</v>
      </c>
      <c r="AV17" s="42">
        <f t="shared" si="5"/>
        <v>0</v>
      </c>
      <c r="AW17" s="42">
        <f t="shared" si="5"/>
        <v>0</v>
      </c>
      <c r="AX17" s="42">
        <f t="shared" si="5"/>
        <v>0</v>
      </c>
      <c r="AY17" s="42">
        <f t="shared" si="5"/>
        <v>0</v>
      </c>
      <c r="AZ17" s="42">
        <f t="shared" si="5"/>
        <v>0</v>
      </c>
      <c r="BA17" s="42">
        <f t="shared" ref="BA17:CF17" si="6">BA7-BA12</f>
        <v>0</v>
      </c>
      <c r="BB17" s="42">
        <f t="shared" si="6"/>
        <v>0</v>
      </c>
      <c r="BC17" s="42">
        <f t="shared" si="6"/>
        <v>0</v>
      </c>
      <c r="BD17" s="42">
        <f t="shared" si="6"/>
        <v>0</v>
      </c>
      <c r="BE17" s="42">
        <f t="shared" si="6"/>
        <v>0</v>
      </c>
      <c r="BF17" s="42">
        <f t="shared" si="6"/>
        <v>0</v>
      </c>
      <c r="BG17" s="42">
        <f t="shared" si="6"/>
        <v>0</v>
      </c>
      <c r="BH17" s="42">
        <f t="shared" si="6"/>
        <v>0</v>
      </c>
      <c r="BI17" s="42">
        <f t="shared" si="6"/>
        <v>0</v>
      </c>
      <c r="BJ17" s="42">
        <f t="shared" si="6"/>
        <v>0</v>
      </c>
      <c r="BK17" s="42">
        <f t="shared" si="6"/>
        <v>0</v>
      </c>
      <c r="BL17" s="42">
        <f t="shared" si="6"/>
        <v>0</v>
      </c>
      <c r="BM17" s="42">
        <f t="shared" si="6"/>
        <v>0</v>
      </c>
      <c r="BN17" s="42">
        <f t="shared" si="6"/>
        <v>0</v>
      </c>
      <c r="BO17" s="42">
        <f t="shared" si="6"/>
        <v>0</v>
      </c>
      <c r="BP17" s="42">
        <f t="shared" si="6"/>
        <v>0</v>
      </c>
      <c r="BQ17" s="42">
        <f t="shared" si="6"/>
        <v>0</v>
      </c>
      <c r="BR17" s="42">
        <f t="shared" si="6"/>
        <v>0</v>
      </c>
      <c r="BS17" s="42">
        <f t="shared" si="6"/>
        <v>0</v>
      </c>
      <c r="BT17" s="42">
        <f t="shared" si="6"/>
        <v>0</v>
      </c>
      <c r="BU17" s="42">
        <f t="shared" si="6"/>
        <v>0</v>
      </c>
      <c r="BV17" s="42">
        <f t="shared" si="6"/>
        <v>0</v>
      </c>
      <c r="BW17" s="42">
        <f t="shared" si="6"/>
        <v>0</v>
      </c>
      <c r="BX17" s="42">
        <f t="shared" si="6"/>
        <v>0</v>
      </c>
      <c r="BY17" s="42">
        <f t="shared" si="6"/>
        <v>0</v>
      </c>
      <c r="BZ17" s="42">
        <f t="shared" si="6"/>
        <v>0</v>
      </c>
      <c r="CA17" s="42">
        <f t="shared" si="6"/>
        <v>0</v>
      </c>
      <c r="CB17" s="42">
        <f t="shared" si="6"/>
        <v>0</v>
      </c>
      <c r="CC17" s="42">
        <f t="shared" si="6"/>
        <v>0</v>
      </c>
      <c r="CD17" s="42">
        <f t="shared" si="6"/>
        <v>0</v>
      </c>
      <c r="CE17" s="42">
        <f t="shared" si="6"/>
        <v>0</v>
      </c>
      <c r="CF17" s="42">
        <f t="shared" si="6"/>
        <v>0</v>
      </c>
      <c r="CG17" s="42">
        <f t="shared" ref="CG17:CV17" si="7">CG7-CG12</f>
        <v>0</v>
      </c>
      <c r="CH17" s="42">
        <f t="shared" si="7"/>
        <v>0</v>
      </c>
      <c r="CI17" s="42">
        <f t="shared" si="7"/>
        <v>0</v>
      </c>
      <c r="CJ17" s="42">
        <f t="shared" si="7"/>
        <v>0</v>
      </c>
      <c r="CK17" s="42">
        <f t="shared" si="7"/>
        <v>0</v>
      </c>
      <c r="CL17" s="42">
        <f t="shared" si="7"/>
        <v>0</v>
      </c>
      <c r="CM17" s="42">
        <f t="shared" si="7"/>
        <v>0</v>
      </c>
      <c r="CN17" s="42">
        <f t="shared" si="7"/>
        <v>0</v>
      </c>
      <c r="CO17" s="42">
        <f t="shared" si="7"/>
        <v>0</v>
      </c>
      <c r="CP17" s="42">
        <f t="shared" si="7"/>
        <v>0</v>
      </c>
      <c r="CQ17" s="42">
        <f t="shared" si="7"/>
        <v>0</v>
      </c>
      <c r="CR17" s="42">
        <f t="shared" si="7"/>
        <v>0</v>
      </c>
      <c r="CS17" s="42">
        <f t="shared" si="7"/>
        <v>0</v>
      </c>
      <c r="CT17" s="42">
        <f t="shared" si="7"/>
        <v>0</v>
      </c>
      <c r="CU17" s="42">
        <f t="shared" si="7"/>
        <v>0</v>
      </c>
      <c r="CV17" s="42">
        <f t="shared" si="7"/>
        <v>0</v>
      </c>
    </row>
    <row r="18" spans="1:100" s="21" customFormat="1" ht="20.25" customHeight="1">
      <c r="A18"/>
      <c r="B18"/>
      <c r="C18" s="25"/>
      <c r="D18" s="21" t="s">
        <v>89</v>
      </c>
      <c r="E18" s="41">
        <f t="shared" ref="E18:T18" si="8">E8-E13</f>
        <v>0</v>
      </c>
      <c r="F18" s="41">
        <f t="shared" si="8"/>
        <v>0</v>
      </c>
      <c r="G18" s="41">
        <f t="shared" si="8"/>
        <v>0</v>
      </c>
      <c r="H18" s="41">
        <f t="shared" si="8"/>
        <v>97371.831567567555</v>
      </c>
      <c r="I18" s="41">
        <f t="shared" si="8"/>
        <v>100877.21750399999</v>
      </c>
      <c r="J18" s="41">
        <f t="shared" si="8"/>
        <v>104508.79733414399</v>
      </c>
      <c r="K18" s="41">
        <f t="shared" si="8"/>
        <v>108271.11403817317</v>
      </c>
      <c r="L18" s="41">
        <f t="shared" si="8"/>
        <v>112168.87414354741</v>
      </c>
      <c r="M18" s="41">
        <f t="shared" si="8"/>
        <v>116206.95361271512</v>
      </c>
      <c r="N18" s="41">
        <f t="shared" si="8"/>
        <v>120390.40394277287</v>
      </c>
      <c r="O18" s="41">
        <f t="shared" si="8"/>
        <v>124724.45848471268</v>
      </c>
      <c r="P18" s="41">
        <f t="shared" si="8"/>
        <v>129214.53899016234</v>
      </c>
      <c r="Q18" s="41">
        <f t="shared" si="8"/>
        <v>0</v>
      </c>
      <c r="R18" s="41">
        <f t="shared" si="8"/>
        <v>0</v>
      </c>
      <c r="S18" s="41">
        <f t="shared" si="8"/>
        <v>0</v>
      </c>
      <c r="T18" s="41">
        <f t="shared" si="8"/>
        <v>0</v>
      </c>
      <c r="U18" s="41">
        <f t="shared" ref="U18:AZ18" si="9">U8-U13</f>
        <v>0</v>
      </c>
      <c r="V18" s="41">
        <f t="shared" si="9"/>
        <v>0</v>
      </c>
      <c r="W18" s="41">
        <f t="shared" si="9"/>
        <v>0</v>
      </c>
      <c r="X18" s="41">
        <f t="shared" si="9"/>
        <v>0</v>
      </c>
      <c r="Y18" s="41">
        <f t="shared" si="9"/>
        <v>0</v>
      </c>
      <c r="Z18" s="41">
        <f t="shared" si="9"/>
        <v>0</v>
      </c>
      <c r="AA18" s="41">
        <f t="shared" si="9"/>
        <v>0</v>
      </c>
      <c r="AB18" s="41">
        <f t="shared" si="9"/>
        <v>0</v>
      </c>
      <c r="AC18" s="41">
        <f t="shared" si="9"/>
        <v>0</v>
      </c>
      <c r="AD18" s="41">
        <f t="shared" si="9"/>
        <v>0</v>
      </c>
      <c r="AE18" s="41">
        <f t="shared" si="9"/>
        <v>0</v>
      </c>
      <c r="AF18" s="41">
        <f t="shared" si="9"/>
        <v>0</v>
      </c>
      <c r="AG18" s="41">
        <f t="shared" si="9"/>
        <v>0</v>
      </c>
      <c r="AH18" s="41">
        <f t="shared" si="9"/>
        <v>0</v>
      </c>
      <c r="AI18" s="41">
        <f t="shared" si="9"/>
        <v>0</v>
      </c>
      <c r="AJ18" s="41">
        <f t="shared" si="9"/>
        <v>0</v>
      </c>
      <c r="AK18" s="41">
        <f t="shared" si="9"/>
        <v>0</v>
      </c>
      <c r="AL18" s="41">
        <f t="shared" si="9"/>
        <v>0</v>
      </c>
      <c r="AM18" s="41">
        <f t="shared" si="9"/>
        <v>0</v>
      </c>
      <c r="AN18" s="41">
        <f t="shared" si="9"/>
        <v>0</v>
      </c>
      <c r="AO18" s="41">
        <f t="shared" si="9"/>
        <v>0</v>
      </c>
      <c r="AP18" s="41">
        <f t="shared" si="9"/>
        <v>0</v>
      </c>
      <c r="AQ18" s="41">
        <f t="shared" si="9"/>
        <v>0</v>
      </c>
      <c r="AR18" s="41">
        <f t="shared" si="9"/>
        <v>0</v>
      </c>
      <c r="AS18" s="41">
        <f t="shared" si="9"/>
        <v>0</v>
      </c>
      <c r="AT18" s="41">
        <f t="shared" si="9"/>
        <v>0</v>
      </c>
      <c r="AU18" s="41">
        <f t="shared" si="9"/>
        <v>0</v>
      </c>
      <c r="AV18" s="41">
        <f t="shared" si="9"/>
        <v>0</v>
      </c>
      <c r="AW18" s="41">
        <f t="shared" si="9"/>
        <v>0</v>
      </c>
      <c r="AX18" s="41">
        <f t="shared" si="9"/>
        <v>0</v>
      </c>
      <c r="AY18" s="41">
        <f t="shared" si="9"/>
        <v>0</v>
      </c>
      <c r="AZ18" s="41">
        <f t="shared" si="9"/>
        <v>0</v>
      </c>
      <c r="BA18" s="41">
        <f t="shared" ref="BA18:CF18" si="10">BA8-BA13</f>
        <v>0</v>
      </c>
      <c r="BB18" s="41">
        <f t="shared" si="10"/>
        <v>0</v>
      </c>
      <c r="BC18" s="41">
        <f t="shared" si="10"/>
        <v>0</v>
      </c>
      <c r="BD18" s="41">
        <f t="shared" si="10"/>
        <v>0</v>
      </c>
      <c r="BE18" s="41">
        <f t="shared" si="10"/>
        <v>0</v>
      </c>
      <c r="BF18" s="41">
        <f t="shared" si="10"/>
        <v>0</v>
      </c>
      <c r="BG18" s="41">
        <f t="shared" si="10"/>
        <v>0</v>
      </c>
      <c r="BH18" s="41">
        <f t="shared" si="10"/>
        <v>0</v>
      </c>
      <c r="BI18" s="41">
        <f t="shared" si="10"/>
        <v>0</v>
      </c>
      <c r="BJ18" s="41">
        <f t="shared" si="10"/>
        <v>0</v>
      </c>
      <c r="BK18" s="41">
        <f t="shared" si="10"/>
        <v>0</v>
      </c>
      <c r="BL18" s="41">
        <f t="shared" si="10"/>
        <v>0</v>
      </c>
      <c r="BM18" s="41">
        <f t="shared" si="10"/>
        <v>0</v>
      </c>
      <c r="BN18" s="41">
        <f t="shared" si="10"/>
        <v>0</v>
      </c>
      <c r="BO18" s="41">
        <f t="shared" si="10"/>
        <v>0</v>
      </c>
      <c r="BP18" s="41">
        <f t="shared" si="10"/>
        <v>0</v>
      </c>
      <c r="BQ18" s="41">
        <f t="shared" si="10"/>
        <v>0</v>
      </c>
      <c r="BR18" s="41">
        <f t="shared" si="10"/>
        <v>0</v>
      </c>
      <c r="BS18" s="41">
        <f t="shared" si="10"/>
        <v>0</v>
      </c>
      <c r="BT18" s="41">
        <f t="shared" si="10"/>
        <v>0</v>
      </c>
      <c r="BU18" s="41">
        <f t="shared" si="10"/>
        <v>0</v>
      </c>
      <c r="BV18" s="41">
        <f t="shared" si="10"/>
        <v>0</v>
      </c>
      <c r="BW18" s="41">
        <f t="shared" si="10"/>
        <v>0</v>
      </c>
      <c r="BX18" s="41">
        <f t="shared" si="10"/>
        <v>0</v>
      </c>
      <c r="BY18" s="41">
        <f t="shared" si="10"/>
        <v>0</v>
      </c>
      <c r="BZ18" s="41">
        <f t="shared" si="10"/>
        <v>0</v>
      </c>
      <c r="CA18" s="41">
        <f t="shared" si="10"/>
        <v>0</v>
      </c>
      <c r="CB18" s="41">
        <f t="shared" si="10"/>
        <v>0</v>
      </c>
      <c r="CC18" s="41">
        <f t="shared" si="10"/>
        <v>0</v>
      </c>
      <c r="CD18" s="41">
        <f t="shared" si="10"/>
        <v>0</v>
      </c>
      <c r="CE18" s="41">
        <f t="shared" si="10"/>
        <v>0</v>
      </c>
      <c r="CF18" s="41">
        <f t="shared" si="10"/>
        <v>0</v>
      </c>
      <c r="CG18" s="41">
        <f t="shared" ref="CG18:CV18" si="11">CG8-CG13</f>
        <v>0</v>
      </c>
      <c r="CH18" s="41">
        <f t="shared" si="11"/>
        <v>0</v>
      </c>
      <c r="CI18" s="41">
        <f t="shared" si="11"/>
        <v>0</v>
      </c>
      <c r="CJ18" s="41">
        <f t="shared" si="11"/>
        <v>0</v>
      </c>
      <c r="CK18" s="41">
        <f t="shared" si="11"/>
        <v>0</v>
      </c>
      <c r="CL18" s="41">
        <f t="shared" si="11"/>
        <v>0</v>
      </c>
      <c r="CM18" s="41">
        <f t="shared" si="11"/>
        <v>0</v>
      </c>
      <c r="CN18" s="41">
        <f t="shared" si="11"/>
        <v>0</v>
      </c>
      <c r="CO18" s="41">
        <f t="shared" si="11"/>
        <v>0</v>
      </c>
      <c r="CP18" s="41">
        <f t="shared" si="11"/>
        <v>0</v>
      </c>
      <c r="CQ18" s="41">
        <f t="shared" si="11"/>
        <v>0</v>
      </c>
      <c r="CR18" s="41">
        <f t="shared" si="11"/>
        <v>0</v>
      </c>
      <c r="CS18" s="41">
        <f t="shared" si="11"/>
        <v>0</v>
      </c>
      <c r="CT18" s="41">
        <f t="shared" si="11"/>
        <v>0</v>
      </c>
      <c r="CU18" s="41">
        <f t="shared" si="11"/>
        <v>0</v>
      </c>
      <c r="CV18" s="41">
        <f t="shared" si="11"/>
        <v>0</v>
      </c>
    </row>
    <row r="19" spans="1:100" ht="20.25" customHeight="1">
      <c r="C19" s="25"/>
      <c r="D19" t="s">
        <v>90</v>
      </c>
      <c r="E19" s="42">
        <f t="shared" ref="E19:T19" si="12">E9-E14</f>
        <v>0</v>
      </c>
      <c r="F19" s="42">
        <f t="shared" si="12"/>
        <v>0</v>
      </c>
      <c r="G19" s="42">
        <f t="shared" si="12"/>
        <v>0</v>
      </c>
      <c r="H19" s="42">
        <f t="shared" si="12"/>
        <v>375555.15799227793</v>
      </c>
      <c r="I19" s="42">
        <f t="shared" si="12"/>
        <v>389075.14367999998</v>
      </c>
      <c r="J19" s="42">
        <f t="shared" si="12"/>
        <v>403081.84885248001</v>
      </c>
      <c r="K19" s="42">
        <f t="shared" si="12"/>
        <v>417592.79541116924</v>
      </c>
      <c r="L19" s="42">
        <f t="shared" si="12"/>
        <v>432626.13604597136</v>
      </c>
      <c r="M19" s="42">
        <f t="shared" si="12"/>
        <v>448200.67694362637</v>
      </c>
      <c r="N19" s="42">
        <f t="shared" si="12"/>
        <v>464335.90131359693</v>
      </c>
      <c r="O19" s="42">
        <f t="shared" si="12"/>
        <v>481051.99376088637</v>
      </c>
      <c r="P19" s="42">
        <f t="shared" si="12"/>
        <v>498369.86553627835</v>
      </c>
      <c r="Q19" s="42">
        <f t="shared" si="12"/>
        <v>0</v>
      </c>
      <c r="R19" s="42">
        <f t="shared" si="12"/>
        <v>0</v>
      </c>
      <c r="S19" s="42">
        <f t="shared" si="12"/>
        <v>0</v>
      </c>
      <c r="T19" s="42">
        <f t="shared" si="12"/>
        <v>0</v>
      </c>
      <c r="U19" s="42">
        <f t="shared" ref="U19:AZ19" si="13">U9-U14</f>
        <v>0</v>
      </c>
      <c r="V19" s="42">
        <f t="shared" si="13"/>
        <v>0</v>
      </c>
      <c r="W19" s="42">
        <f t="shared" si="13"/>
        <v>0</v>
      </c>
      <c r="X19" s="42">
        <f t="shared" si="13"/>
        <v>0</v>
      </c>
      <c r="Y19" s="42">
        <f t="shared" si="13"/>
        <v>0</v>
      </c>
      <c r="Z19" s="42">
        <f t="shared" si="13"/>
        <v>0</v>
      </c>
      <c r="AA19" s="42">
        <f t="shared" si="13"/>
        <v>0</v>
      </c>
      <c r="AB19" s="42">
        <f t="shared" si="13"/>
        <v>0</v>
      </c>
      <c r="AC19" s="42">
        <f t="shared" si="13"/>
        <v>0</v>
      </c>
      <c r="AD19" s="42">
        <f t="shared" si="13"/>
        <v>0</v>
      </c>
      <c r="AE19" s="42">
        <f t="shared" si="13"/>
        <v>0</v>
      </c>
      <c r="AF19" s="42">
        <f t="shared" si="13"/>
        <v>0</v>
      </c>
      <c r="AG19" s="42">
        <f t="shared" si="13"/>
        <v>0</v>
      </c>
      <c r="AH19" s="42">
        <f t="shared" si="13"/>
        <v>0</v>
      </c>
      <c r="AI19" s="42">
        <f t="shared" si="13"/>
        <v>0</v>
      </c>
      <c r="AJ19" s="42">
        <f t="shared" si="13"/>
        <v>0</v>
      </c>
      <c r="AK19" s="42">
        <f t="shared" si="13"/>
        <v>0</v>
      </c>
      <c r="AL19" s="42">
        <f t="shared" si="13"/>
        <v>0</v>
      </c>
      <c r="AM19" s="42">
        <f t="shared" si="13"/>
        <v>0</v>
      </c>
      <c r="AN19" s="42">
        <f t="shared" si="13"/>
        <v>0</v>
      </c>
      <c r="AO19" s="42">
        <f t="shared" si="13"/>
        <v>0</v>
      </c>
      <c r="AP19" s="42">
        <f t="shared" si="13"/>
        <v>0</v>
      </c>
      <c r="AQ19" s="42">
        <f t="shared" si="13"/>
        <v>0</v>
      </c>
      <c r="AR19" s="42">
        <f t="shared" si="13"/>
        <v>0</v>
      </c>
      <c r="AS19" s="42">
        <f t="shared" si="13"/>
        <v>0</v>
      </c>
      <c r="AT19" s="42">
        <f t="shared" si="13"/>
        <v>0</v>
      </c>
      <c r="AU19" s="42">
        <f t="shared" si="13"/>
        <v>0</v>
      </c>
      <c r="AV19" s="42">
        <f t="shared" si="13"/>
        <v>0</v>
      </c>
      <c r="AW19" s="42">
        <f t="shared" si="13"/>
        <v>0</v>
      </c>
      <c r="AX19" s="42">
        <f t="shared" si="13"/>
        <v>0</v>
      </c>
      <c r="AY19" s="42">
        <f t="shared" si="13"/>
        <v>0</v>
      </c>
      <c r="AZ19" s="42">
        <f t="shared" si="13"/>
        <v>0</v>
      </c>
      <c r="BA19" s="42">
        <f t="shared" ref="BA19:CF19" si="14">BA9-BA14</f>
        <v>0</v>
      </c>
      <c r="BB19" s="42">
        <f t="shared" si="14"/>
        <v>0</v>
      </c>
      <c r="BC19" s="42">
        <f t="shared" si="14"/>
        <v>0</v>
      </c>
      <c r="BD19" s="42">
        <f t="shared" si="14"/>
        <v>0</v>
      </c>
      <c r="BE19" s="42">
        <f t="shared" si="14"/>
        <v>0</v>
      </c>
      <c r="BF19" s="42">
        <f t="shared" si="14"/>
        <v>0</v>
      </c>
      <c r="BG19" s="42">
        <f t="shared" si="14"/>
        <v>0</v>
      </c>
      <c r="BH19" s="42">
        <f t="shared" si="14"/>
        <v>0</v>
      </c>
      <c r="BI19" s="42">
        <f t="shared" si="14"/>
        <v>0</v>
      </c>
      <c r="BJ19" s="42">
        <f t="shared" si="14"/>
        <v>0</v>
      </c>
      <c r="BK19" s="42">
        <f t="shared" si="14"/>
        <v>0</v>
      </c>
      <c r="BL19" s="42">
        <f t="shared" si="14"/>
        <v>0</v>
      </c>
      <c r="BM19" s="42">
        <f t="shared" si="14"/>
        <v>0</v>
      </c>
      <c r="BN19" s="42">
        <f t="shared" si="14"/>
        <v>0</v>
      </c>
      <c r="BO19" s="42">
        <f t="shared" si="14"/>
        <v>0</v>
      </c>
      <c r="BP19" s="42">
        <f t="shared" si="14"/>
        <v>0</v>
      </c>
      <c r="BQ19" s="42">
        <f t="shared" si="14"/>
        <v>0</v>
      </c>
      <c r="BR19" s="42">
        <f t="shared" si="14"/>
        <v>0</v>
      </c>
      <c r="BS19" s="42">
        <f t="shared" si="14"/>
        <v>0</v>
      </c>
      <c r="BT19" s="42">
        <f t="shared" si="14"/>
        <v>0</v>
      </c>
      <c r="BU19" s="42">
        <f t="shared" si="14"/>
        <v>0</v>
      </c>
      <c r="BV19" s="42">
        <f t="shared" si="14"/>
        <v>0</v>
      </c>
      <c r="BW19" s="42">
        <f t="shared" si="14"/>
        <v>0</v>
      </c>
      <c r="BX19" s="42">
        <f t="shared" si="14"/>
        <v>0</v>
      </c>
      <c r="BY19" s="42">
        <f t="shared" si="14"/>
        <v>0</v>
      </c>
      <c r="BZ19" s="42">
        <f t="shared" si="14"/>
        <v>0</v>
      </c>
      <c r="CA19" s="42">
        <f t="shared" si="14"/>
        <v>0</v>
      </c>
      <c r="CB19" s="42">
        <f t="shared" si="14"/>
        <v>0</v>
      </c>
      <c r="CC19" s="42">
        <f t="shared" si="14"/>
        <v>0</v>
      </c>
      <c r="CD19" s="42">
        <f t="shared" si="14"/>
        <v>0</v>
      </c>
      <c r="CE19" s="42">
        <f t="shared" si="14"/>
        <v>0</v>
      </c>
      <c r="CF19" s="42">
        <f t="shared" si="14"/>
        <v>0</v>
      </c>
      <c r="CG19" s="42">
        <f t="shared" ref="CG19:CV19" si="15">CG9-CG14</f>
        <v>0</v>
      </c>
      <c r="CH19" s="42">
        <f t="shared" si="15"/>
        <v>0</v>
      </c>
      <c r="CI19" s="42">
        <f t="shared" si="15"/>
        <v>0</v>
      </c>
      <c r="CJ19" s="42">
        <f t="shared" si="15"/>
        <v>0</v>
      </c>
      <c r="CK19" s="42">
        <f t="shared" si="15"/>
        <v>0</v>
      </c>
      <c r="CL19" s="42">
        <f t="shared" si="15"/>
        <v>0</v>
      </c>
      <c r="CM19" s="42">
        <f t="shared" si="15"/>
        <v>0</v>
      </c>
      <c r="CN19" s="42">
        <f t="shared" si="15"/>
        <v>0</v>
      </c>
      <c r="CO19" s="42">
        <f t="shared" si="15"/>
        <v>0</v>
      </c>
      <c r="CP19" s="42">
        <f t="shared" si="15"/>
        <v>0</v>
      </c>
      <c r="CQ19" s="42">
        <f t="shared" si="15"/>
        <v>0</v>
      </c>
      <c r="CR19" s="42">
        <f t="shared" si="15"/>
        <v>0</v>
      </c>
      <c r="CS19" s="42">
        <f t="shared" si="15"/>
        <v>0</v>
      </c>
      <c r="CT19" s="42">
        <f t="shared" si="15"/>
        <v>0</v>
      </c>
      <c r="CU19" s="42">
        <f t="shared" si="15"/>
        <v>0</v>
      </c>
      <c r="CV19" s="42">
        <f t="shared" si="15"/>
        <v>0</v>
      </c>
    </row>
    <row r="20" spans="1:100" s="21" customFormat="1" ht="20.25" customHeight="1">
      <c r="A20"/>
      <c r="B20"/>
      <c r="C20" s="25" t="s">
        <v>93</v>
      </c>
    </row>
    <row r="21" spans="1:100" ht="20.25" customHeight="1">
      <c r="C21" s="25"/>
      <c r="D21" t="s">
        <v>87</v>
      </c>
      <c r="E21" s="42">
        <f>IF(E4 = "Yes", ('Commerical Assumptions'!$C$17 * 12 * (1 + 'Commerical Assumptions'!$C$22)^(D3 - 'Commerical Assumptions'!$C$20)) * 'Commerical Assumptions'!$C$18, 0)</f>
        <v>0</v>
      </c>
      <c r="F21" s="42">
        <f>IF(F4 = "Yes", ('Commerical Assumptions'!$C$17 * 12 * (1 + 'Commerical Assumptions'!$C$22)^(E3 - 'Commerical Assumptions'!$C$20)) * 'Commerical Assumptions'!$C$18, 0)</f>
        <v>0</v>
      </c>
      <c r="G21" s="42">
        <f>IF(G4 = "Yes", ('Commerical Assumptions'!$C$17 * 12 * (1 + 'Commerical Assumptions'!$C$22)^(F3 - 'Commerical Assumptions'!$C$20)) * 'Commerical Assumptions'!$C$18, 0)</f>
        <v>0</v>
      </c>
      <c r="H21" s="42">
        <f>IF(H4 = "Yes", ('Commerical Assumptions'!$C$17 * 12 * (1 + 'Commerical Assumptions'!$C$22)^(G3 - 'Commerical Assumptions'!$C$20)) * 'Commerical Assumptions'!$C$18, 0)</f>
        <v>11408.386100386098</v>
      </c>
      <c r="I21" s="42">
        <f>IF(I4 = "Yes", ('Commerical Assumptions'!$C$17 * 12 * (1 + 'Commerical Assumptions'!$C$22)^(H3 - 'Commerical Assumptions'!$C$20)) * 'Commerical Assumptions'!$C$18, 0)</f>
        <v>11819.087999999998</v>
      </c>
      <c r="J21" s="42">
        <f>IF(J4 = "Yes", ('Commerical Assumptions'!$C$17 * 12 * (1 + 'Commerical Assumptions'!$C$22)^(I3 - 'Commerical Assumptions'!$C$20)) * 'Commerical Assumptions'!$C$18, 0)</f>
        <v>12244.575167999998</v>
      </c>
      <c r="K21" s="42">
        <f>IF(K4 = "Yes", ('Commerical Assumptions'!$C$17 * 12 * (1 + 'Commerical Assumptions'!$C$22)^(J3 - 'Commerical Assumptions'!$C$20)) * 'Commerical Assumptions'!$C$18, 0)</f>
        <v>12685.379874047998</v>
      </c>
      <c r="L21" s="42">
        <f>IF(L4 = "Yes", ('Commerical Assumptions'!$C$17 * 12 * (1 + 'Commerical Assumptions'!$C$22)^(K3 - 'Commerical Assumptions'!$C$20)) * 'Commerical Assumptions'!$C$18, 0)</f>
        <v>13142.053549513728</v>
      </c>
      <c r="M21" s="42">
        <f>IF(M4 = "Yes", ('Commerical Assumptions'!$C$17 * 12 * (1 + 'Commerical Assumptions'!$C$22)^(L3 - 'Commerical Assumptions'!$C$20)) * 'Commerical Assumptions'!$C$18, 0)</f>
        <v>13615.167477296221</v>
      </c>
      <c r="N21" s="42">
        <f>IF(N4 = "Yes", ('Commerical Assumptions'!$C$17 * 12 * (1 + 'Commerical Assumptions'!$C$22)^(M3 - 'Commerical Assumptions'!$C$20)) * 'Commerical Assumptions'!$C$18, 0)</f>
        <v>14105.313506478888</v>
      </c>
      <c r="O21" s="42">
        <f>IF(O4 = "Yes", ('Commerical Assumptions'!$C$17 * 12 * (1 + 'Commerical Assumptions'!$C$22)^(N3 - 'Commerical Assumptions'!$C$20)) * 'Commerical Assumptions'!$C$18, 0)</f>
        <v>14613.104792712124</v>
      </c>
      <c r="P21" s="42">
        <f>IF(P4 = "Yes", ('Commerical Assumptions'!$C$17 * 12 * (1 + 'Commerical Assumptions'!$C$22)^(O3 - 'Commerical Assumptions'!$C$20)) * 'Commerical Assumptions'!$C$18, 0)</f>
        <v>15139.176565249763</v>
      </c>
      <c r="Q21" s="42">
        <f>IF(Q4 = "Yes", ('Commerical Assumptions'!$C$17 * 12 * (1 + 'Commerical Assumptions'!$C$22)^(P3 - 'Commerical Assumptions'!$C$20)) * 'Commerical Assumptions'!$C$18, 0)</f>
        <v>0</v>
      </c>
      <c r="R21" s="42">
        <f>IF(R4 = "Yes", ('Commerical Assumptions'!$C$17 * 12 * (1 + 'Commerical Assumptions'!$C$22)^(Q3 - 'Commerical Assumptions'!$C$20)) * 'Commerical Assumptions'!$C$18, 0)</f>
        <v>0</v>
      </c>
      <c r="S21" s="42">
        <f>IF(S4 = "Yes", ('Commerical Assumptions'!$C$17 * 12 * (1 + 'Commerical Assumptions'!$C$22)^(R3 - 'Commerical Assumptions'!$C$20)) * 'Commerical Assumptions'!$C$18, 0)</f>
        <v>0</v>
      </c>
      <c r="T21" s="42">
        <f>IF(T4 = "Yes", ('Commerical Assumptions'!$C$17 * 12 * (1 + 'Commerical Assumptions'!$C$22)^(S3 - 'Commerical Assumptions'!$C$20)) * 'Commerical Assumptions'!$C$18, 0)</f>
        <v>0</v>
      </c>
      <c r="U21" s="42">
        <f>IF(U4 = "Yes", ('Commerical Assumptions'!$C$17 * 12 * (1 + 'Commerical Assumptions'!$C$22)^(T3 - 'Commerical Assumptions'!$C$20)) * 'Commerical Assumptions'!$C$18, 0)</f>
        <v>0</v>
      </c>
      <c r="V21" s="42">
        <f>IF(V4 = "Yes", ('Commerical Assumptions'!$C$17 * 12 * (1 + 'Commerical Assumptions'!$C$22)^(U3 - 'Commerical Assumptions'!$C$20)) * 'Commerical Assumptions'!$C$18, 0)</f>
        <v>0</v>
      </c>
      <c r="W21" s="42">
        <f>IF(W4 = "Yes", ('Commerical Assumptions'!$C$17 * 12 * (1 + 'Commerical Assumptions'!$C$22)^(V3 - 'Commerical Assumptions'!$C$20)) * 'Commerical Assumptions'!$C$18, 0)</f>
        <v>0</v>
      </c>
      <c r="X21" s="42">
        <f>IF(X4 = "Yes", ('Commerical Assumptions'!$C$17 * 12 * (1 + 'Commerical Assumptions'!$C$22)^(W3 - 'Commerical Assumptions'!$C$20)) * 'Commerical Assumptions'!$C$18, 0)</f>
        <v>0</v>
      </c>
      <c r="Y21" s="42">
        <f>IF(Y4 = "Yes", ('Commerical Assumptions'!$C$17 * 12 * (1 + 'Commerical Assumptions'!$C$22)^(X3 - 'Commerical Assumptions'!$C$20)) * 'Commerical Assumptions'!$C$18, 0)</f>
        <v>0</v>
      </c>
      <c r="Z21" s="42">
        <f>IF(Z4 = "Yes", ('Commerical Assumptions'!$C$17 * 12 * (1 + 'Commerical Assumptions'!$C$22)^(Y3 - 'Commerical Assumptions'!$C$20)) * 'Commerical Assumptions'!$C$18, 0)</f>
        <v>0</v>
      </c>
      <c r="AA21" s="42">
        <f>IF(AA4 = "Yes", ('Commerical Assumptions'!$C$17 * 12 * (1 + 'Commerical Assumptions'!$C$22)^(Z3 - 'Commerical Assumptions'!$C$20)) * 'Commerical Assumptions'!$C$18, 0)</f>
        <v>0</v>
      </c>
      <c r="AB21" s="42">
        <f>IF(AB4 = "Yes", ('Commerical Assumptions'!$C$17 * 12 * (1 + 'Commerical Assumptions'!$C$22)^(AA3 - 'Commerical Assumptions'!$C$20)) * 'Commerical Assumptions'!$C$18, 0)</f>
        <v>0</v>
      </c>
      <c r="AC21" s="42">
        <f>IF(AC4 = "Yes", ('Commerical Assumptions'!$C$17 * 12 * (1 + 'Commerical Assumptions'!$C$22)^(AB3 - 'Commerical Assumptions'!$C$20)) * 'Commerical Assumptions'!$C$18, 0)</f>
        <v>0</v>
      </c>
      <c r="AD21" s="42">
        <f>IF(AD4 = "Yes", ('Commerical Assumptions'!$C$17 * 12 * (1 + 'Commerical Assumptions'!$C$22)^(AC3 - 'Commerical Assumptions'!$C$20)) * 'Commerical Assumptions'!$C$18, 0)</f>
        <v>0</v>
      </c>
      <c r="AE21" s="42">
        <f>IF(AE4 = "Yes", ('Commerical Assumptions'!$C$17 * 12 * (1 + 'Commerical Assumptions'!$C$22)^(AD3 - 'Commerical Assumptions'!$C$20)) * 'Commerical Assumptions'!$C$18, 0)</f>
        <v>0</v>
      </c>
      <c r="AF21" s="42">
        <f>IF(AF4 = "Yes", ('Commerical Assumptions'!$C$17 * 12 * (1 + 'Commerical Assumptions'!$C$22)^(AE3 - 'Commerical Assumptions'!$C$20)) * 'Commerical Assumptions'!$C$18, 0)</f>
        <v>0</v>
      </c>
      <c r="AG21" s="42">
        <f>IF(AG4 = "Yes", ('Commerical Assumptions'!$C$17 * 12 * (1 + 'Commerical Assumptions'!$C$22)^(AF3 - 'Commerical Assumptions'!$C$20)) * 'Commerical Assumptions'!$C$18, 0)</f>
        <v>0</v>
      </c>
      <c r="AH21" s="42">
        <f>IF(AH4 = "Yes", ('Commerical Assumptions'!$C$17 * 12 * (1 + 'Commerical Assumptions'!$C$22)^(AG3 - 'Commerical Assumptions'!$C$20)) * 'Commerical Assumptions'!$C$18, 0)</f>
        <v>0</v>
      </c>
      <c r="AI21" s="42">
        <f>IF(AI4 = "Yes", ('Commerical Assumptions'!$C$17 * 12 * (1 + 'Commerical Assumptions'!$C$22)^(AH3 - 'Commerical Assumptions'!$C$20)) * 'Commerical Assumptions'!$C$18, 0)</f>
        <v>0</v>
      </c>
      <c r="AJ21" s="42">
        <f>IF(AJ4 = "Yes", ('Commerical Assumptions'!$C$17 * 12 * (1 + 'Commerical Assumptions'!$C$22)^(AI3 - 'Commerical Assumptions'!$C$20)) * 'Commerical Assumptions'!$C$18, 0)</f>
        <v>0</v>
      </c>
      <c r="AK21" s="42">
        <f>IF(AK4 = "Yes", ('Commerical Assumptions'!$C$17 * 12 * (1 + 'Commerical Assumptions'!$C$22)^(AJ3 - 'Commerical Assumptions'!$C$20)) * 'Commerical Assumptions'!$C$18, 0)</f>
        <v>0</v>
      </c>
      <c r="AL21" s="42">
        <f>IF(AL4 = "Yes", ('Commerical Assumptions'!$C$17 * 12 * (1 + 'Commerical Assumptions'!$C$22)^(AK3 - 'Commerical Assumptions'!$C$20)) * 'Commerical Assumptions'!$C$18, 0)</f>
        <v>0</v>
      </c>
      <c r="AM21" s="42">
        <f>IF(AM4 = "Yes", ('Commerical Assumptions'!$C$17 * 12 * (1 + 'Commerical Assumptions'!$C$22)^(AL3 - 'Commerical Assumptions'!$C$20)) * 'Commerical Assumptions'!$C$18, 0)</f>
        <v>0</v>
      </c>
      <c r="AN21" s="42">
        <f>IF(AN4 = "Yes", ('Commerical Assumptions'!$C$17 * 12 * (1 + 'Commerical Assumptions'!$C$22)^(AM3 - 'Commerical Assumptions'!$C$20)) * 'Commerical Assumptions'!$C$18, 0)</f>
        <v>0</v>
      </c>
      <c r="AO21" s="42">
        <f>IF(AO4 = "Yes", ('Commerical Assumptions'!$C$17 * 12 * (1 + 'Commerical Assumptions'!$C$22)^(AN3 - 'Commerical Assumptions'!$C$20)) * 'Commerical Assumptions'!$C$18, 0)</f>
        <v>0</v>
      </c>
      <c r="AP21" s="42">
        <f>IF(AP4 = "Yes", ('Commerical Assumptions'!$C$17 * 12 * (1 + 'Commerical Assumptions'!$C$22)^(AO3 - 'Commerical Assumptions'!$C$20)) * 'Commerical Assumptions'!$C$18, 0)</f>
        <v>0</v>
      </c>
      <c r="AQ21" s="42">
        <f>IF(AQ4 = "Yes", ('Commerical Assumptions'!$C$17 * 12 * (1 + 'Commerical Assumptions'!$C$22)^(AP3 - 'Commerical Assumptions'!$C$20)) * 'Commerical Assumptions'!$C$18, 0)</f>
        <v>0</v>
      </c>
      <c r="AR21" s="42">
        <f>IF(AR4 = "Yes", ('Commerical Assumptions'!$C$17 * 12 * (1 + 'Commerical Assumptions'!$C$22)^(AQ3 - 'Commerical Assumptions'!$C$20)) * 'Commerical Assumptions'!$C$18, 0)</f>
        <v>0</v>
      </c>
      <c r="AS21" s="42">
        <f>IF(AS4 = "Yes", ('Commerical Assumptions'!$C$17 * 12 * (1 + 'Commerical Assumptions'!$C$22)^(AR3 - 'Commerical Assumptions'!$C$20)) * 'Commerical Assumptions'!$C$18, 0)</f>
        <v>0</v>
      </c>
      <c r="AT21" s="42">
        <f>IF(AT4 = "Yes", ('Commerical Assumptions'!$C$17 * 12 * (1 + 'Commerical Assumptions'!$C$22)^(AS3 - 'Commerical Assumptions'!$C$20)) * 'Commerical Assumptions'!$C$18, 0)</f>
        <v>0</v>
      </c>
      <c r="AU21" s="42">
        <f>IF(AU4 = "Yes", ('Commerical Assumptions'!$C$17 * 12 * (1 + 'Commerical Assumptions'!$C$22)^(AT3 - 'Commerical Assumptions'!$C$20)) * 'Commerical Assumptions'!$C$18, 0)</f>
        <v>0</v>
      </c>
      <c r="AV21" s="42">
        <f>IF(AV4 = "Yes", ('Commerical Assumptions'!$C$17 * 12 * (1 + 'Commerical Assumptions'!$C$22)^(AU3 - 'Commerical Assumptions'!$C$20)) * 'Commerical Assumptions'!$C$18, 0)</f>
        <v>0</v>
      </c>
      <c r="AW21" s="42">
        <f>IF(AW4 = "Yes", ('Commerical Assumptions'!$C$17 * 12 * (1 + 'Commerical Assumptions'!$C$22)^(AV3 - 'Commerical Assumptions'!$C$20)) * 'Commerical Assumptions'!$C$18, 0)</f>
        <v>0</v>
      </c>
      <c r="AX21" s="42">
        <f>IF(AX4 = "Yes", ('Commerical Assumptions'!$C$17 * 12 * (1 + 'Commerical Assumptions'!$C$22)^(AW3 - 'Commerical Assumptions'!$C$20)) * 'Commerical Assumptions'!$C$18, 0)</f>
        <v>0</v>
      </c>
      <c r="AY21" s="42">
        <f>IF(AY4 = "Yes", ('Commerical Assumptions'!$C$17 * 12 * (1 + 'Commerical Assumptions'!$C$22)^(AX3 - 'Commerical Assumptions'!$C$20)) * 'Commerical Assumptions'!$C$18, 0)</f>
        <v>0</v>
      </c>
      <c r="AZ21" s="42">
        <f>IF(AZ4 = "Yes", ('Commerical Assumptions'!$C$17 * 12 * (1 + 'Commerical Assumptions'!$C$22)^(AY3 - 'Commerical Assumptions'!$C$20)) * 'Commerical Assumptions'!$C$18, 0)</f>
        <v>0</v>
      </c>
      <c r="BA21" s="42">
        <f>IF(BA4 = "Yes", ('Commerical Assumptions'!$C$17 * 12 * (1 + 'Commerical Assumptions'!$C$22)^(AZ3 - 'Commerical Assumptions'!$C$20)) * 'Commerical Assumptions'!$C$18, 0)</f>
        <v>0</v>
      </c>
      <c r="BB21" s="42">
        <f>IF(BB4 = "Yes", ('Commerical Assumptions'!$C$17 * 12 * (1 + 'Commerical Assumptions'!$C$22)^(BA3 - 'Commerical Assumptions'!$C$20)) * 'Commerical Assumptions'!$C$18, 0)</f>
        <v>0</v>
      </c>
      <c r="BC21" s="42">
        <f>IF(BC4 = "Yes", ('Commerical Assumptions'!$C$17 * 12 * (1 + 'Commerical Assumptions'!$C$22)^(BB3 - 'Commerical Assumptions'!$C$20)) * 'Commerical Assumptions'!$C$18, 0)</f>
        <v>0</v>
      </c>
      <c r="BD21" s="42">
        <f>IF(BD4 = "Yes", ('Commerical Assumptions'!$C$17 * 12 * (1 + 'Commerical Assumptions'!$C$22)^(BC3 - 'Commerical Assumptions'!$C$20)) * 'Commerical Assumptions'!$C$18, 0)</f>
        <v>0</v>
      </c>
      <c r="BE21" s="42">
        <f>IF(BE4 = "Yes", ('Commerical Assumptions'!$C$17 * 12 * (1 + 'Commerical Assumptions'!$C$22)^(BD3 - 'Commerical Assumptions'!$C$20)) * 'Commerical Assumptions'!$C$18, 0)</f>
        <v>0</v>
      </c>
      <c r="BF21" s="42">
        <f>IF(BF4 = "Yes", ('Commerical Assumptions'!$C$17 * 12 * (1 + 'Commerical Assumptions'!$C$22)^(BE3 - 'Commerical Assumptions'!$C$20)) * 'Commerical Assumptions'!$C$18, 0)</f>
        <v>0</v>
      </c>
      <c r="BG21" s="42">
        <f>IF(BG4 = "Yes", ('Commerical Assumptions'!$C$17 * 12 * (1 + 'Commerical Assumptions'!$C$22)^(BF3 - 'Commerical Assumptions'!$C$20)) * 'Commerical Assumptions'!$C$18, 0)</f>
        <v>0</v>
      </c>
      <c r="BH21" s="42">
        <f>IF(BH4 = "Yes", ('Commerical Assumptions'!$C$17 * 12 * (1 + 'Commerical Assumptions'!$C$22)^(BG3 - 'Commerical Assumptions'!$C$20)) * 'Commerical Assumptions'!$C$18, 0)</f>
        <v>0</v>
      </c>
      <c r="BI21" s="42">
        <f>IF(BI4 = "Yes", ('Commerical Assumptions'!$C$17 * 12 * (1 + 'Commerical Assumptions'!$C$22)^(BH3 - 'Commerical Assumptions'!$C$20)) * 'Commerical Assumptions'!$C$18, 0)</f>
        <v>0</v>
      </c>
      <c r="BJ21" s="42">
        <f>IF(BJ4 = "Yes", ('Commerical Assumptions'!$C$17 * 12 * (1 + 'Commerical Assumptions'!$C$22)^(BI3 - 'Commerical Assumptions'!$C$20)) * 'Commerical Assumptions'!$C$18, 0)</f>
        <v>0</v>
      </c>
      <c r="BK21" s="42">
        <f>IF(BK4 = "Yes", ('Commerical Assumptions'!$C$17 * 12 * (1 + 'Commerical Assumptions'!$C$22)^(BJ3 - 'Commerical Assumptions'!$C$20)) * 'Commerical Assumptions'!$C$18, 0)</f>
        <v>0</v>
      </c>
      <c r="BL21" s="42">
        <f>IF(BL4 = "Yes", ('Commerical Assumptions'!$C$17 * 12 * (1 + 'Commerical Assumptions'!$C$22)^(BK3 - 'Commerical Assumptions'!$C$20)) * 'Commerical Assumptions'!$C$18, 0)</f>
        <v>0</v>
      </c>
      <c r="BM21" s="42">
        <f>IF(BM4 = "Yes", ('Commerical Assumptions'!$C$17 * 12 * (1 + 'Commerical Assumptions'!$C$22)^(BL3 - 'Commerical Assumptions'!$C$20)) * 'Commerical Assumptions'!$C$18, 0)</f>
        <v>0</v>
      </c>
      <c r="BN21" s="42">
        <f>IF(BN4 = "Yes", ('Commerical Assumptions'!$C$17 * 12 * (1 + 'Commerical Assumptions'!$C$22)^(BM3 - 'Commerical Assumptions'!$C$20)) * 'Commerical Assumptions'!$C$18, 0)</f>
        <v>0</v>
      </c>
      <c r="BO21" s="42">
        <f>IF(BO4 = "Yes", ('Commerical Assumptions'!$C$17 * 12 * (1 + 'Commerical Assumptions'!$C$22)^(BN3 - 'Commerical Assumptions'!$C$20)) * 'Commerical Assumptions'!$C$18, 0)</f>
        <v>0</v>
      </c>
      <c r="BP21" s="42">
        <f>IF(BP4 = "Yes", ('Commerical Assumptions'!$C$17 * 12 * (1 + 'Commerical Assumptions'!$C$22)^(BO3 - 'Commerical Assumptions'!$C$20)) * 'Commerical Assumptions'!$C$18, 0)</f>
        <v>0</v>
      </c>
      <c r="BQ21" s="42">
        <f>IF(BQ4 = "Yes", ('Commerical Assumptions'!$C$17 * 12 * (1 + 'Commerical Assumptions'!$C$22)^(BP3 - 'Commerical Assumptions'!$C$20)) * 'Commerical Assumptions'!$C$18, 0)</f>
        <v>0</v>
      </c>
      <c r="BR21" s="42">
        <f>IF(BR4 = "Yes", ('Commerical Assumptions'!$C$17 * 12 * (1 + 'Commerical Assumptions'!$C$22)^(BQ3 - 'Commerical Assumptions'!$C$20)) * 'Commerical Assumptions'!$C$18, 0)</f>
        <v>0</v>
      </c>
      <c r="BS21" s="42">
        <f>IF(BS4 = "Yes", ('Commerical Assumptions'!$C$17 * 12 * (1 + 'Commerical Assumptions'!$C$22)^(BR3 - 'Commerical Assumptions'!$C$20)) * 'Commerical Assumptions'!$C$18, 0)</f>
        <v>0</v>
      </c>
      <c r="BT21" s="42">
        <f>IF(BT4 = "Yes", ('Commerical Assumptions'!$C$17 * 12 * (1 + 'Commerical Assumptions'!$C$22)^(BS3 - 'Commerical Assumptions'!$C$20)) * 'Commerical Assumptions'!$C$18, 0)</f>
        <v>0</v>
      </c>
      <c r="BU21" s="42">
        <f>IF(BU4 = "Yes", ('Commerical Assumptions'!$C$17 * 12 * (1 + 'Commerical Assumptions'!$C$22)^(BT3 - 'Commerical Assumptions'!$C$20)) * 'Commerical Assumptions'!$C$18, 0)</f>
        <v>0</v>
      </c>
      <c r="BV21" s="42">
        <f>IF(BV4 = "Yes", ('Commerical Assumptions'!$C$17 * 12 * (1 + 'Commerical Assumptions'!$C$22)^(BU3 - 'Commerical Assumptions'!$C$20)) * 'Commerical Assumptions'!$C$18, 0)</f>
        <v>0</v>
      </c>
      <c r="BW21" s="42">
        <f>IF(BW4 = "Yes", ('Commerical Assumptions'!$C$17 * 12 * (1 + 'Commerical Assumptions'!$C$22)^(BV3 - 'Commerical Assumptions'!$C$20)) * 'Commerical Assumptions'!$C$18, 0)</f>
        <v>0</v>
      </c>
      <c r="BX21" s="42">
        <f>IF(BX4 = "Yes", ('Commerical Assumptions'!$C$17 * 12 * (1 + 'Commerical Assumptions'!$C$22)^(BW3 - 'Commerical Assumptions'!$C$20)) * 'Commerical Assumptions'!$C$18, 0)</f>
        <v>0</v>
      </c>
      <c r="BY21" s="42">
        <f>IF(BY4 = "Yes", ('Commerical Assumptions'!$C$17 * 12 * (1 + 'Commerical Assumptions'!$C$22)^(BX3 - 'Commerical Assumptions'!$C$20)) * 'Commerical Assumptions'!$C$18, 0)</f>
        <v>0</v>
      </c>
      <c r="BZ21" s="42">
        <f>IF(BZ4 = "Yes", ('Commerical Assumptions'!$C$17 * 12 * (1 + 'Commerical Assumptions'!$C$22)^(BY3 - 'Commerical Assumptions'!$C$20)) * 'Commerical Assumptions'!$C$18, 0)</f>
        <v>0</v>
      </c>
      <c r="CA21" s="42">
        <f>IF(CA4 = "Yes", ('Commerical Assumptions'!$C$17 * 12 * (1 + 'Commerical Assumptions'!$C$22)^(BZ3 - 'Commerical Assumptions'!$C$20)) * 'Commerical Assumptions'!$C$18, 0)</f>
        <v>0</v>
      </c>
      <c r="CB21" s="42">
        <f>IF(CB4 = "Yes", ('Commerical Assumptions'!$C$17 * 12 * (1 + 'Commerical Assumptions'!$C$22)^(CA3 - 'Commerical Assumptions'!$C$20)) * 'Commerical Assumptions'!$C$18, 0)</f>
        <v>0</v>
      </c>
      <c r="CC21" s="42">
        <f>IF(CC4 = "Yes", ('Commerical Assumptions'!$C$17 * 12 * (1 + 'Commerical Assumptions'!$C$22)^(CB3 - 'Commerical Assumptions'!$C$20)) * 'Commerical Assumptions'!$C$18, 0)</f>
        <v>0</v>
      </c>
      <c r="CD21" s="42">
        <f>IF(CD4 = "Yes", ('Commerical Assumptions'!$C$17 * 12 * (1 + 'Commerical Assumptions'!$C$22)^(CC3 - 'Commerical Assumptions'!$C$20)) * 'Commerical Assumptions'!$C$18, 0)</f>
        <v>0</v>
      </c>
      <c r="CE21" s="42">
        <f>IF(CE4 = "Yes", ('Commerical Assumptions'!$C$17 * 12 * (1 + 'Commerical Assumptions'!$C$22)^(CD3 - 'Commerical Assumptions'!$C$20)) * 'Commerical Assumptions'!$C$18, 0)</f>
        <v>0</v>
      </c>
      <c r="CF21" s="42">
        <f>IF(CF4 = "Yes", ('Commerical Assumptions'!$C$17 * 12 * (1 + 'Commerical Assumptions'!$C$22)^(CE3 - 'Commerical Assumptions'!$C$20)) * 'Commerical Assumptions'!$C$18, 0)</f>
        <v>0</v>
      </c>
      <c r="CG21" s="42">
        <f>IF(CG4 = "Yes", ('Commerical Assumptions'!$C$17 * 12 * (1 + 'Commerical Assumptions'!$C$22)^(CF3 - 'Commerical Assumptions'!$C$20)) * 'Commerical Assumptions'!$C$18, 0)</f>
        <v>0</v>
      </c>
      <c r="CH21" s="42">
        <f>IF(CH4 = "Yes", ('Commerical Assumptions'!$C$17 * 12 * (1 + 'Commerical Assumptions'!$C$22)^(CG3 - 'Commerical Assumptions'!$C$20)) * 'Commerical Assumptions'!$C$18, 0)</f>
        <v>0</v>
      </c>
      <c r="CI21" s="42">
        <f>IF(CI4 = "Yes", ('Commerical Assumptions'!$C$17 * 12 * (1 + 'Commerical Assumptions'!$C$22)^(CH3 - 'Commerical Assumptions'!$C$20)) * 'Commerical Assumptions'!$C$18, 0)</f>
        <v>0</v>
      </c>
      <c r="CJ21" s="42">
        <f>IF(CJ4 = "Yes", ('Commerical Assumptions'!$C$17 * 12 * (1 + 'Commerical Assumptions'!$C$22)^(CI3 - 'Commerical Assumptions'!$C$20)) * 'Commerical Assumptions'!$C$18, 0)</f>
        <v>0</v>
      </c>
      <c r="CK21" s="42">
        <f>IF(CK4 = "Yes", ('Commerical Assumptions'!$C$17 * 12 * (1 + 'Commerical Assumptions'!$C$22)^(CJ3 - 'Commerical Assumptions'!$C$20)) * 'Commerical Assumptions'!$C$18, 0)</f>
        <v>0</v>
      </c>
      <c r="CL21" s="42">
        <f>IF(CL4 = "Yes", ('Commerical Assumptions'!$C$17 * 12 * (1 + 'Commerical Assumptions'!$C$22)^(CK3 - 'Commerical Assumptions'!$C$20)) * 'Commerical Assumptions'!$C$18, 0)</f>
        <v>0</v>
      </c>
      <c r="CM21" s="42">
        <f>IF(CM4 = "Yes", ('Commerical Assumptions'!$C$17 * 12 * (1 + 'Commerical Assumptions'!$C$22)^(CL3 - 'Commerical Assumptions'!$C$20)) * 'Commerical Assumptions'!$C$18, 0)</f>
        <v>0</v>
      </c>
      <c r="CN21" s="42">
        <f>IF(CN4 = "Yes", ('Commerical Assumptions'!$C$17 * 12 * (1 + 'Commerical Assumptions'!$C$22)^(CM3 - 'Commerical Assumptions'!$C$20)) * 'Commerical Assumptions'!$C$18, 0)</f>
        <v>0</v>
      </c>
      <c r="CO21" s="42">
        <f>IF(CO4 = "Yes", ('Commerical Assumptions'!$C$17 * 12 * (1 + 'Commerical Assumptions'!$C$22)^(CN3 - 'Commerical Assumptions'!$C$20)) * 'Commerical Assumptions'!$C$18, 0)</f>
        <v>0</v>
      </c>
      <c r="CP21" s="42">
        <f>IF(CP4 = "Yes", ('Commerical Assumptions'!$C$17 * 12 * (1 + 'Commerical Assumptions'!$C$22)^(CO3 - 'Commerical Assumptions'!$C$20)) * 'Commerical Assumptions'!$C$18, 0)</f>
        <v>0</v>
      </c>
      <c r="CQ21" s="42">
        <f>IF(CQ4 = "Yes", ('Commerical Assumptions'!$C$17 * 12 * (1 + 'Commerical Assumptions'!$C$22)^(CP3 - 'Commerical Assumptions'!$C$20)) * 'Commerical Assumptions'!$C$18, 0)</f>
        <v>0</v>
      </c>
      <c r="CR21" s="42">
        <f>IF(CR4 = "Yes", ('Commerical Assumptions'!$C$17 * 12 * (1 + 'Commerical Assumptions'!$C$22)^(CQ3 - 'Commerical Assumptions'!$C$20)) * 'Commerical Assumptions'!$C$18, 0)</f>
        <v>0</v>
      </c>
      <c r="CS21" s="42">
        <f>IF(CS4 = "Yes", ('Commerical Assumptions'!$C$17 * 12 * (1 + 'Commerical Assumptions'!$C$22)^(CR3 - 'Commerical Assumptions'!$C$20)) * 'Commerical Assumptions'!$C$18, 0)</f>
        <v>0</v>
      </c>
      <c r="CT21" s="42">
        <f>IF(CT4 = "Yes", ('Commerical Assumptions'!$C$17 * 12 * (1 + 'Commerical Assumptions'!$C$22)^(CS3 - 'Commerical Assumptions'!$C$20)) * 'Commerical Assumptions'!$C$18, 0)</f>
        <v>0</v>
      </c>
      <c r="CU21" s="42">
        <f>IF(CU4 = "Yes", ('Commerical Assumptions'!$C$17 * 12 * (1 + 'Commerical Assumptions'!$C$22)^(CT3 - 'Commerical Assumptions'!$C$20)) * 'Commerical Assumptions'!$C$18, 0)</f>
        <v>0</v>
      </c>
      <c r="CV21" s="42">
        <f>IF(CV4 = "Yes", ('Commerical Assumptions'!$C$17 * 12 * (1 + 'Commerical Assumptions'!$C$22)^(CU3 - 'Commerical Assumptions'!$C$20)) * 'Commerical Assumptions'!$C$18, 0)</f>
        <v>0</v>
      </c>
    </row>
    <row r="22" spans="1:100" s="21" customFormat="1" ht="20.25" customHeight="1">
      <c r="A22"/>
      <c r="B22"/>
      <c r="C22" s="25"/>
      <c r="D22" s="21" t="s">
        <v>88</v>
      </c>
      <c r="E22" s="41">
        <f>IF(E4 = "Yes", ('Commerical Assumptions'!$F$17 * 12 * (1 + 'Commerical Assumptions'!$F$22)^(D3 - 'Commerical Assumptions'!$F$20)) * 'Commerical Assumptions'!$F$18, 0)</f>
        <v>0</v>
      </c>
      <c r="F22" s="41">
        <f>IF(F4 = "Yes", ('Commerical Assumptions'!$F$17 * 12 * (1 + 'Commerical Assumptions'!$F$22)^(E3 - 'Commerical Assumptions'!$F$20)) * 'Commerical Assumptions'!$F$18, 0)</f>
        <v>0</v>
      </c>
      <c r="G22" s="41">
        <f>IF(G4 = "Yes", ('Commerical Assumptions'!$F$17 * 12 * (1 + 'Commerical Assumptions'!$F$22)^(F3 - 'Commerical Assumptions'!$F$20)) * 'Commerical Assumptions'!$F$18, 0)</f>
        <v>0</v>
      </c>
      <c r="H22" s="41">
        <f>IF(H4 = "Yes", ('Commerical Assumptions'!$F$17 * 12 * (1 + 'Commerical Assumptions'!$F$22)^(G3 - 'Commerical Assumptions'!$F$20)) * 'Commerical Assumptions'!$F$18, 0)</f>
        <v>20695.394594594592</v>
      </c>
      <c r="I22" s="41">
        <f>IF(I4 = "Yes", ('Commerical Assumptions'!$F$17 * 12 * (1 + 'Commerical Assumptions'!$F$22)^(H3 - 'Commerical Assumptions'!$F$20)) * 'Commerical Assumptions'!$F$18, 0)</f>
        <v>21440.428799999998</v>
      </c>
      <c r="J22" s="41">
        <f>IF(J4 = "Yes", ('Commerical Assumptions'!$F$17 * 12 * (1 + 'Commerical Assumptions'!$F$22)^(I3 - 'Commerical Assumptions'!$F$20)) * 'Commerical Assumptions'!$F$18, 0)</f>
        <v>22212.284236799998</v>
      </c>
      <c r="K22" s="41">
        <f>IF(K4 = "Yes", ('Commerical Assumptions'!$F$17 * 12 * (1 + 'Commerical Assumptions'!$F$22)^(J3 - 'Commerical Assumptions'!$F$20)) * 'Commerical Assumptions'!$F$18, 0)</f>
        <v>23011.926469324797</v>
      </c>
      <c r="L22" s="41">
        <f>IF(L4 = "Yes", ('Commerical Assumptions'!$F$17 * 12 * (1 + 'Commerical Assumptions'!$F$22)^(K3 - 'Commerical Assumptions'!$F$20)) * 'Commerical Assumptions'!$F$18, 0)</f>
        <v>23840.355822220492</v>
      </c>
      <c r="M22" s="41">
        <f>IF(M4 = "Yes", ('Commerical Assumptions'!$F$17 * 12 * (1 + 'Commerical Assumptions'!$F$22)^(L3 - 'Commerical Assumptions'!$F$20)) * 'Commerical Assumptions'!$F$18, 0)</f>
        <v>24698.608631820432</v>
      </c>
      <c r="N22" s="41">
        <f>IF(N4 = "Yes", ('Commerical Assumptions'!$F$17 * 12 * (1 + 'Commerical Assumptions'!$F$22)^(M3 - 'Commerical Assumptions'!$F$20)) * 'Commerical Assumptions'!$F$18, 0)</f>
        <v>25587.758542565967</v>
      </c>
      <c r="O22" s="41">
        <f>IF(O4 = "Yes", ('Commerical Assumptions'!$F$17 * 12 * (1 + 'Commerical Assumptions'!$F$22)^(N3 - 'Commerical Assumptions'!$F$20)) * 'Commerical Assumptions'!$F$18, 0)</f>
        <v>26508.91785009834</v>
      </c>
      <c r="P22" s="41">
        <f>IF(P4 = "Yes", ('Commerical Assumptions'!$F$17 * 12 * (1 + 'Commerical Assumptions'!$F$22)^(O3 - 'Commerical Assumptions'!$F$20)) * 'Commerical Assumptions'!$F$18, 0)</f>
        <v>27463.23889270188</v>
      </c>
      <c r="Q22" s="41">
        <f>IF(Q4 = "Yes", ('Commerical Assumptions'!$F$17 * 12 * (1 + 'Commerical Assumptions'!$F$22)^(P3 - 'Commerical Assumptions'!$F$20)) * 'Commerical Assumptions'!$F$18, 0)</f>
        <v>0</v>
      </c>
      <c r="R22" s="41">
        <f>IF(R4 = "Yes", ('Commerical Assumptions'!$F$17 * 12 * (1 + 'Commerical Assumptions'!$F$22)^(Q3 - 'Commerical Assumptions'!$F$20)) * 'Commerical Assumptions'!$F$18, 0)</f>
        <v>0</v>
      </c>
      <c r="S22" s="41">
        <f>IF(S4 = "Yes", ('Commerical Assumptions'!$F$17 * 12 * (1 + 'Commerical Assumptions'!$F$22)^(R3 - 'Commerical Assumptions'!$F$20)) * 'Commerical Assumptions'!$F$18, 0)</f>
        <v>0</v>
      </c>
      <c r="T22" s="41">
        <f>IF(T4 = "Yes", ('Commerical Assumptions'!$F$17 * 12 * (1 + 'Commerical Assumptions'!$F$22)^(S3 - 'Commerical Assumptions'!$F$20)) * 'Commerical Assumptions'!$F$18, 0)</f>
        <v>0</v>
      </c>
      <c r="U22" s="41">
        <f>IF(U4 = "Yes", ('Commerical Assumptions'!$F$17 * 12 * (1 + 'Commerical Assumptions'!$F$22)^(T3 - 'Commerical Assumptions'!$F$20)) * 'Commerical Assumptions'!$F$18, 0)</f>
        <v>0</v>
      </c>
      <c r="V22" s="41">
        <f>IF(V4 = "Yes", ('Commerical Assumptions'!$F$17 * 12 * (1 + 'Commerical Assumptions'!$F$22)^(U3 - 'Commerical Assumptions'!$F$20)) * 'Commerical Assumptions'!$F$18, 0)</f>
        <v>0</v>
      </c>
      <c r="W22" s="41">
        <f>IF(W4 = "Yes", ('Commerical Assumptions'!$F$17 * 12 * (1 + 'Commerical Assumptions'!$F$22)^(V3 - 'Commerical Assumptions'!$F$20)) * 'Commerical Assumptions'!$F$18, 0)</f>
        <v>0</v>
      </c>
      <c r="X22" s="41">
        <f>IF(X4 = "Yes", ('Commerical Assumptions'!$F$17 * 12 * (1 + 'Commerical Assumptions'!$F$22)^(W3 - 'Commerical Assumptions'!$F$20)) * 'Commerical Assumptions'!$F$18, 0)</f>
        <v>0</v>
      </c>
      <c r="Y22" s="41">
        <f>IF(Y4 = "Yes", ('Commerical Assumptions'!$F$17 * 12 * (1 + 'Commerical Assumptions'!$F$22)^(X3 - 'Commerical Assumptions'!$F$20)) * 'Commerical Assumptions'!$F$18, 0)</f>
        <v>0</v>
      </c>
      <c r="Z22" s="41">
        <f>IF(Z4 = "Yes", ('Commerical Assumptions'!$F$17 * 12 * (1 + 'Commerical Assumptions'!$F$22)^(Y3 - 'Commerical Assumptions'!$F$20)) * 'Commerical Assumptions'!$F$18, 0)</f>
        <v>0</v>
      </c>
      <c r="AA22" s="41">
        <f>IF(AA4 = "Yes", ('Commerical Assumptions'!$F$17 * 12 * (1 + 'Commerical Assumptions'!$F$22)^(Z3 - 'Commerical Assumptions'!$F$20)) * 'Commerical Assumptions'!$F$18, 0)</f>
        <v>0</v>
      </c>
      <c r="AB22" s="41">
        <f>IF(AB4 = "Yes", ('Commerical Assumptions'!$F$17 * 12 * (1 + 'Commerical Assumptions'!$F$22)^(AA3 - 'Commerical Assumptions'!$F$20)) * 'Commerical Assumptions'!$F$18, 0)</f>
        <v>0</v>
      </c>
      <c r="AC22" s="41">
        <f>IF(AC4 = "Yes", ('Commerical Assumptions'!$F$17 * 12 * (1 + 'Commerical Assumptions'!$F$22)^(AB3 - 'Commerical Assumptions'!$F$20)) * 'Commerical Assumptions'!$F$18, 0)</f>
        <v>0</v>
      </c>
      <c r="AD22" s="41">
        <f>IF(AD4 = "Yes", ('Commerical Assumptions'!$F$17 * 12 * (1 + 'Commerical Assumptions'!$F$22)^(AC3 - 'Commerical Assumptions'!$F$20)) * 'Commerical Assumptions'!$F$18, 0)</f>
        <v>0</v>
      </c>
      <c r="AE22" s="41">
        <f>IF(AE4 = "Yes", ('Commerical Assumptions'!$F$17 * 12 * (1 + 'Commerical Assumptions'!$F$22)^(AD3 - 'Commerical Assumptions'!$F$20)) * 'Commerical Assumptions'!$F$18, 0)</f>
        <v>0</v>
      </c>
      <c r="AF22" s="41">
        <f>IF(AF4 = "Yes", ('Commerical Assumptions'!$F$17 * 12 * (1 + 'Commerical Assumptions'!$F$22)^(AE3 - 'Commerical Assumptions'!$F$20)) * 'Commerical Assumptions'!$F$18, 0)</f>
        <v>0</v>
      </c>
      <c r="AG22" s="41">
        <f>IF(AG4 = "Yes", ('Commerical Assumptions'!$F$17 * 12 * (1 + 'Commerical Assumptions'!$F$22)^(AF3 - 'Commerical Assumptions'!$F$20)) * 'Commerical Assumptions'!$F$18, 0)</f>
        <v>0</v>
      </c>
      <c r="AH22" s="41">
        <f>IF(AH4 = "Yes", ('Commerical Assumptions'!$F$17 * 12 * (1 + 'Commerical Assumptions'!$F$22)^(AG3 - 'Commerical Assumptions'!$F$20)) * 'Commerical Assumptions'!$F$18, 0)</f>
        <v>0</v>
      </c>
      <c r="AI22" s="41">
        <f>IF(AI4 = "Yes", ('Commerical Assumptions'!$F$17 * 12 * (1 + 'Commerical Assumptions'!$F$22)^(AH3 - 'Commerical Assumptions'!$F$20)) * 'Commerical Assumptions'!$F$18, 0)</f>
        <v>0</v>
      </c>
      <c r="AJ22" s="41">
        <f>IF(AJ4 = "Yes", ('Commerical Assumptions'!$F$17 * 12 * (1 + 'Commerical Assumptions'!$F$22)^(AI3 - 'Commerical Assumptions'!$F$20)) * 'Commerical Assumptions'!$F$18, 0)</f>
        <v>0</v>
      </c>
      <c r="AK22" s="41">
        <f>IF(AK4 = "Yes", ('Commerical Assumptions'!$F$17 * 12 * (1 + 'Commerical Assumptions'!$F$22)^(AJ3 - 'Commerical Assumptions'!$F$20)) * 'Commerical Assumptions'!$F$18, 0)</f>
        <v>0</v>
      </c>
      <c r="AL22" s="41">
        <f>IF(AL4 = "Yes", ('Commerical Assumptions'!$F$17 * 12 * (1 + 'Commerical Assumptions'!$F$22)^(AK3 - 'Commerical Assumptions'!$F$20)) * 'Commerical Assumptions'!$F$18, 0)</f>
        <v>0</v>
      </c>
      <c r="AM22" s="41">
        <f>IF(AM4 = "Yes", ('Commerical Assumptions'!$F$17 * 12 * (1 + 'Commerical Assumptions'!$F$22)^(AL3 - 'Commerical Assumptions'!$F$20)) * 'Commerical Assumptions'!$F$18, 0)</f>
        <v>0</v>
      </c>
      <c r="AN22" s="41">
        <f>IF(AN4 = "Yes", ('Commerical Assumptions'!$F$17 * 12 * (1 + 'Commerical Assumptions'!$F$22)^(AM3 - 'Commerical Assumptions'!$F$20)) * 'Commerical Assumptions'!$F$18, 0)</f>
        <v>0</v>
      </c>
      <c r="AO22" s="41">
        <f>IF(AO4 = "Yes", ('Commerical Assumptions'!$F$17 * 12 * (1 + 'Commerical Assumptions'!$F$22)^(AN3 - 'Commerical Assumptions'!$F$20)) * 'Commerical Assumptions'!$F$18, 0)</f>
        <v>0</v>
      </c>
      <c r="AP22" s="41">
        <f>IF(AP4 = "Yes", ('Commerical Assumptions'!$F$17 * 12 * (1 + 'Commerical Assumptions'!$F$22)^(AO3 - 'Commerical Assumptions'!$F$20)) * 'Commerical Assumptions'!$F$18, 0)</f>
        <v>0</v>
      </c>
      <c r="AQ22" s="41">
        <f>IF(AQ4 = "Yes", ('Commerical Assumptions'!$F$17 * 12 * (1 + 'Commerical Assumptions'!$F$22)^(AP3 - 'Commerical Assumptions'!$F$20)) * 'Commerical Assumptions'!$F$18, 0)</f>
        <v>0</v>
      </c>
      <c r="AR22" s="41">
        <f>IF(AR4 = "Yes", ('Commerical Assumptions'!$F$17 * 12 * (1 + 'Commerical Assumptions'!$F$22)^(AQ3 - 'Commerical Assumptions'!$F$20)) * 'Commerical Assumptions'!$F$18, 0)</f>
        <v>0</v>
      </c>
      <c r="AS22" s="41">
        <f>IF(AS4 = "Yes", ('Commerical Assumptions'!$F$17 * 12 * (1 + 'Commerical Assumptions'!$F$22)^(AR3 - 'Commerical Assumptions'!$F$20)) * 'Commerical Assumptions'!$F$18, 0)</f>
        <v>0</v>
      </c>
      <c r="AT22" s="41">
        <f>IF(AT4 = "Yes", ('Commerical Assumptions'!$F$17 * 12 * (1 + 'Commerical Assumptions'!$F$22)^(AS3 - 'Commerical Assumptions'!$F$20)) * 'Commerical Assumptions'!$F$18, 0)</f>
        <v>0</v>
      </c>
      <c r="AU22" s="41">
        <f>IF(AU4 = "Yes", ('Commerical Assumptions'!$F$17 * 12 * (1 + 'Commerical Assumptions'!$F$22)^(AT3 - 'Commerical Assumptions'!$F$20)) * 'Commerical Assumptions'!$F$18, 0)</f>
        <v>0</v>
      </c>
      <c r="AV22" s="41">
        <f>IF(AV4 = "Yes", ('Commerical Assumptions'!$F$17 * 12 * (1 + 'Commerical Assumptions'!$F$22)^(AU3 - 'Commerical Assumptions'!$F$20)) * 'Commerical Assumptions'!$F$18, 0)</f>
        <v>0</v>
      </c>
      <c r="AW22" s="41">
        <f>IF(AW4 = "Yes", ('Commerical Assumptions'!$F$17 * 12 * (1 + 'Commerical Assumptions'!$F$22)^(AV3 - 'Commerical Assumptions'!$F$20)) * 'Commerical Assumptions'!$F$18, 0)</f>
        <v>0</v>
      </c>
      <c r="AX22" s="41">
        <f>IF(AX4 = "Yes", ('Commerical Assumptions'!$F$17 * 12 * (1 + 'Commerical Assumptions'!$F$22)^(AW3 - 'Commerical Assumptions'!$F$20)) * 'Commerical Assumptions'!$F$18, 0)</f>
        <v>0</v>
      </c>
      <c r="AY22" s="41">
        <f>IF(AY4 = "Yes", ('Commerical Assumptions'!$F$17 * 12 * (1 + 'Commerical Assumptions'!$F$22)^(AX3 - 'Commerical Assumptions'!$F$20)) * 'Commerical Assumptions'!$F$18, 0)</f>
        <v>0</v>
      </c>
      <c r="AZ22" s="41">
        <f>IF(AZ4 = "Yes", ('Commerical Assumptions'!$F$17 * 12 * (1 + 'Commerical Assumptions'!$F$22)^(AY3 - 'Commerical Assumptions'!$F$20)) * 'Commerical Assumptions'!$F$18, 0)</f>
        <v>0</v>
      </c>
      <c r="BA22" s="41">
        <f>IF(BA4 = "Yes", ('Commerical Assumptions'!$F$17 * 12 * (1 + 'Commerical Assumptions'!$F$22)^(AZ3 - 'Commerical Assumptions'!$F$20)) * 'Commerical Assumptions'!$F$18, 0)</f>
        <v>0</v>
      </c>
      <c r="BB22" s="41">
        <f>IF(BB4 = "Yes", ('Commerical Assumptions'!$F$17 * 12 * (1 + 'Commerical Assumptions'!$F$22)^(BA3 - 'Commerical Assumptions'!$F$20)) * 'Commerical Assumptions'!$F$18, 0)</f>
        <v>0</v>
      </c>
      <c r="BC22" s="41">
        <f>IF(BC4 = "Yes", ('Commerical Assumptions'!$F$17 * 12 * (1 + 'Commerical Assumptions'!$F$22)^(BB3 - 'Commerical Assumptions'!$F$20)) * 'Commerical Assumptions'!$F$18, 0)</f>
        <v>0</v>
      </c>
      <c r="BD22" s="41">
        <f>IF(BD4 = "Yes", ('Commerical Assumptions'!$F$17 * 12 * (1 + 'Commerical Assumptions'!$F$22)^(BC3 - 'Commerical Assumptions'!$F$20)) * 'Commerical Assumptions'!$F$18, 0)</f>
        <v>0</v>
      </c>
      <c r="BE22" s="41">
        <f>IF(BE4 = "Yes", ('Commerical Assumptions'!$F$17 * 12 * (1 + 'Commerical Assumptions'!$F$22)^(BD3 - 'Commerical Assumptions'!$F$20)) * 'Commerical Assumptions'!$F$18, 0)</f>
        <v>0</v>
      </c>
      <c r="BF22" s="41">
        <f>IF(BF4 = "Yes", ('Commerical Assumptions'!$F$17 * 12 * (1 + 'Commerical Assumptions'!$F$22)^(BE3 - 'Commerical Assumptions'!$F$20)) * 'Commerical Assumptions'!$F$18, 0)</f>
        <v>0</v>
      </c>
      <c r="BG22" s="41">
        <f>IF(BG4 = "Yes", ('Commerical Assumptions'!$F$17 * 12 * (1 + 'Commerical Assumptions'!$F$22)^(BF3 - 'Commerical Assumptions'!$F$20)) * 'Commerical Assumptions'!$F$18, 0)</f>
        <v>0</v>
      </c>
      <c r="BH22" s="41">
        <f>IF(BH4 = "Yes", ('Commerical Assumptions'!$F$17 * 12 * (1 + 'Commerical Assumptions'!$F$22)^(BG3 - 'Commerical Assumptions'!$F$20)) * 'Commerical Assumptions'!$F$18, 0)</f>
        <v>0</v>
      </c>
      <c r="BI22" s="41">
        <f>IF(BI4 = "Yes", ('Commerical Assumptions'!$F$17 * 12 * (1 + 'Commerical Assumptions'!$F$22)^(BH3 - 'Commerical Assumptions'!$F$20)) * 'Commerical Assumptions'!$F$18, 0)</f>
        <v>0</v>
      </c>
      <c r="BJ22" s="41">
        <f>IF(BJ4 = "Yes", ('Commerical Assumptions'!$F$17 * 12 * (1 + 'Commerical Assumptions'!$F$22)^(BI3 - 'Commerical Assumptions'!$F$20)) * 'Commerical Assumptions'!$F$18, 0)</f>
        <v>0</v>
      </c>
      <c r="BK22" s="41">
        <f>IF(BK4 = "Yes", ('Commerical Assumptions'!$F$17 * 12 * (1 + 'Commerical Assumptions'!$F$22)^(BJ3 - 'Commerical Assumptions'!$F$20)) * 'Commerical Assumptions'!$F$18, 0)</f>
        <v>0</v>
      </c>
      <c r="BL22" s="41">
        <f>IF(BL4 = "Yes", ('Commerical Assumptions'!$F$17 * 12 * (1 + 'Commerical Assumptions'!$F$22)^(BK3 - 'Commerical Assumptions'!$F$20)) * 'Commerical Assumptions'!$F$18, 0)</f>
        <v>0</v>
      </c>
      <c r="BM22" s="41">
        <f>IF(BM4 = "Yes", ('Commerical Assumptions'!$F$17 * 12 * (1 + 'Commerical Assumptions'!$F$22)^(BL3 - 'Commerical Assumptions'!$F$20)) * 'Commerical Assumptions'!$F$18, 0)</f>
        <v>0</v>
      </c>
      <c r="BN22" s="41">
        <f>IF(BN4 = "Yes", ('Commerical Assumptions'!$F$17 * 12 * (1 + 'Commerical Assumptions'!$F$22)^(BM3 - 'Commerical Assumptions'!$F$20)) * 'Commerical Assumptions'!$F$18, 0)</f>
        <v>0</v>
      </c>
      <c r="BO22" s="41">
        <f>IF(BO4 = "Yes", ('Commerical Assumptions'!$F$17 * 12 * (1 + 'Commerical Assumptions'!$F$22)^(BN3 - 'Commerical Assumptions'!$F$20)) * 'Commerical Assumptions'!$F$18, 0)</f>
        <v>0</v>
      </c>
      <c r="BP22" s="41">
        <f>IF(BP4 = "Yes", ('Commerical Assumptions'!$F$17 * 12 * (1 + 'Commerical Assumptions'!$F$22)^(BO3 - 'Commerical Assumptions'!$F$20)) * 'Commerical Assumptions'!$F$18, 0)</f>
        <v>0</v>
      </c>
      <c r="BQ22" s="41">
        <f>IF(BQ4 = "Yes", ('Commerical Assumptions'!$F$17 * 12 * (1 + 'Commerical Assumptions'!$F$22)^(BP3 - 'Commerical Assumptions'!$F$20)) * 'Commerical Assumptions'!$F$18, 0)</f>
        <v>0</v>
      </c>
      <c r="BR22" s="41">
        <f>IF(BR4 = "Yes", ('Commerical Assumptions'!$F$17 * 12 * (1 + 'Commerical Assumptions'!$F$22)^(BQ3 - 'Commerical Assumptions'!$F$20)) * 'Commerical Assumptions'!$F$18, 0)</f>
        <v>0</v>
      </c>
      <c r="BS22" s="41">
        <f>IF(BS4 = "Yes", ('Commerical Assumptions'!$F$17 * 12 * (1 + 'Commerical Assumptions'!$F$22)^(BR3 - 'Commerical Assumptions'!$F$20)) * 'Commerical Assumptions'!$F$18, 0)</f>
        <v>0</v>
      </c>
      <c r="BT22" s="41">
        <f>IF(BT4 = "Yes", ('Commerical Assumptions'!$F$17 * 12 * (1 + 'Commerical Assumptions'!$F$22)^(BS3 - 'Commerical Assumptions'!$F$20)) * 'Commerical Assumptions'!$F$18, 0)</f>
        <v>0</v>
      </c>
      <c r="BU22" s="41">
        <f>IF(BU4 = "Yes", ('Commerical Assumptions'!$F$17 * 12 * (1 + 'Commerical Assumptions'!$F$22)^(BT3 - 'Commerical Assumptions'!$F$20)) * 'Commerical Assumptions'!$F$18, 0)</f>
        <v>0</v>
      </c>
      <c r="BV22" s="41">
        <f>IF(BV4 = "Yes", ('Commerical Assumptions'!$F$17 * 12 * (1 + 'Commerical Assumptions'!$F$22)^(BU3 - 'Commerical Assumptions'!$F$20)) * 'Commerical Assumptions'!$F$18, 0)</f>
        <v>0</v>
      </c>
      <c r="BW22" s="41">
        <f>IF(BW4 = "Yes", ('Commerical Assumptions'!$F$17 * 12 * (1 + 'Commerical Assumptions'!$F$22)^(BV3 - 'Commerical Assumptions'!$F$20)) * 'Commerical Assumptions'!$F$18, 0)</f>
        <v>0</v>
      </c>
      <c r="BX22" s="41">
        <f>IF(BX4 = "Yes", ('Commerical Assumptions'!$F$17 * 12 * (1 + 'Commerical Assumptions'!$F$22)^(BW3 - 'Commerical Assumptions'!$F$20)) * 'Commerical Assumptions'!$F$18, 0)</f>
        <v>0</v>
      </c>
      <c r="BY22" s="41">
        <f>IF(BY4 = "Yes", ('Commerical Assumptions'!$F$17 * 12 * (1 + 'Commerical Assumptions'!$F$22)^(BX3 - 'Commerical Assumptions'!$F$20)) * 'Commerical Assumptions'!$F$18, 0)</f>
        <v>0</v>
      </c>
      <c r="BZ22" s="41">
        <f>IF(BZ4 = "Yes", ('Commerical Assumptions'!$F$17 * 12 * (1 + 'Commerical Assumptions'!$F$22)^(BY3 - 'Commerical Assumptions'!$F$20)) * 'Commerical Assumptions'!$F$18, 0)</f>
        <v>0</v>
      </c>
      <c r="CA22" s="41">
        <f>IF(CA4 = "Yes", ('Commerical Assumptions'!$F$17 * 12 * (1 + 'Commerical Assumptions'!$F$22)^(BZ3 - 'Commerical Assumptions'!$F$20)) * 'Commerical Assumptions'!$F$18, 0)</f>
        <v>0</v>
      </c>
      <c r="CB22" s="41">
        <f>IF(CB4 = "Yes", ('Commerical Assumptions'!$F$17 * 12 * (1 + 'Commerical Assumptions'!$F$22)^(CA3 - 'Commerical Assumptions'!$F$20)) * 'Commerical Assumptions'!$F$18, 0)</f>
        <v>0</v>
      </c>
      <c r="CC22" s="41">
        <f>IF(CC4 = "Yes", ('Commerical Assumptions'!$F$17 * 12 * (1 + 'Commerical Assumptions'!$F$22)^(CB3 - 'Commerical Assumptions'!$F$20)) * 'Commerical Assumptions'!$F$18, 0)</f>
        <v>0</v>
      </c>
      <c r="CD22" s="41">
        <f>IF(CD4 = "Yes", ('Commerical Assumptions'!$F$17 * 12 * (1 + 'Commerical Assumptions'!$F$22)^(CC3 - 'Commerical Assumptions'!$F$20)) * 'Commerical Assumptions'!$F$18, 0)</f>
        <v>0</v>
      </c>
      <c r="CE22" s="41">
        <f>IF(CE4 = "Yes", ('Commerical Assumptions'!$F$17 * 12 * (1 + 'Commerical Assumptions'!$F$22)^(CD3 - 'Commerical Assumptions'!$F$20)) * 'Commerical Assumptions'!$F$18, 0)</f>
        <v>0</v>
      </c>
      <c r="CF22" s="41">
        <f>IF(CF4 = "Yes", ('Commerical Assumptions'!$F$17 * 12 * (1 + 'Commerical Assumptions'!$F$22)^(CE3 - 'Commerical Assumptions'!$F$20)) * 'Commerical Assumptions'!$F$18, 0)</f>
        <v>0</v>
      </c>
      <c r="CG22" s="41">
        <f>IF(CG4 = "Yes", ('Commerical Assumptions'!$F$17 * 12 * (1 + 'Commerical Assumptions'!$F$22)^(CF3 - 'Commerical Assumptions'!$F$20)) * 'Commerical Assumptions'!$F$18, 0)</f>
        <v>0</v>
      </c>
      <c r="CH22" s="41">
        <f>IF(CH4 = "Yes", ('Commerical Assumptions'!$F$17 * 12 * (1 + 'Commerical Assumptions'!$F$22)^(CG3 - 'Commerical Assumptions'!$F$20)) * 'Commerical Assumptions'!$F$18, 0)</f>
        <v>0</v>
      </c>
      <c r="CI22" s="41">
        <f>IF(CI4 = "Yes", ('Commerical Assumptions'!$F$17 * 12 * (1 + 'Commerical Assumptions'!$F$22)^(CH3 - 'Commerical Assumptions'!$F$20)) * 'Commerical Assumptions'!$F$18, 0)</f>
        <v>0</v>
      </c>
      <c r="CJ22" s="41">
        <f>IF(CJ4 = "Yes", ('Commerical Assumptions'!$F$17 * 12 * (1 + 'Commerical Assumptions'!$F$22)^(CI3 - 'Commerical Assumptions'!$F$20)) * 'Commerical Assumptions'!$F$18, 0)</f>
        <v>0</v>
      </c>
      <c r="CK22" s="41">
        <f>IF(CK4 = "Yes", ('Commerical Assumptions'!$F$17 * 12 * (1 + 'Commerical Assumptions'!$F$22)^(CJ3 - 'Commerical Assumptions'!$F$20)) * 'Commerical Assumptions'!$F$18, 0)</f>
        <v>0</v>
      </c>
      <c r="CL22" s="41">
        <f>IF(CL4 = "Yes", ('Commerical Assumptions'!$F$17 * 12 * (1 + 'Commerical Assumptions'!$F$22)^(CK3 - 'Commerical Assumptions'!$F$20)) * 'Commerical Assumptions'!$F$18, 0)</f>
        <v>0</v>
      </c>
      <c r="CM22" s="41">
        <f>IF(CM4 = "Yes", ('Commerical Assumptions'!$F$17 * 12 * (1 + 'Commerical Assumptions'!$F$22)^(CL3 - 'Commerical Assumptions'!$F$20)) * 'Commerical Assumptions'!$F$18, 0)</f>
        <v>0</v>
      </c>
      <c r="CN22" s="41">
        <f>IF(CN4 = "Yes", ('Commerical Assumptions'!$F$17 * 12 * (1 + 'Commerical Assumptions'!$F$22)^(CM3 - 'Commerical Assumptions'!$F$20)) * 'Commerical Assumptions'!$F$18, 0)</f>
        <v>0</v>
      </c>
      <c r="CO22" s="41">
        <f>IF(CO4 = "Yes", ('Commerical Assumptions'!$F$17 * 12 * (1 + 'Commerical Assumptions'!$F$22)^(CN3 - 'Commerical Assumptions'!$F$20)) * 'Commerical Assumptions'!$F$18, 0)</f>
        <v>0</v>
      </c>
      <c r="CP22" s="41">
        <f>IF(CP4 = "Yes", ('Commerical Assumptions'!$F$17 * 12 * (1 + 'Commerical Assumptions'!$F$22)^(CO3 - 'Commerical Assumptions'!$F$20)) * 'Commerical Assumptions'!$F$18, 0)</f>
        <v>0</v>
      </c>
      <c r="CQ22" s="41">
        <f>IF(CQ4 = "Yes", ('Commerical Assumptions'!$F$17 * 12 * (1 + 'Commerical Assumptions'!$F$22)^(CP3 - 'Commerical Assumptions'!$F$20)) * 'Commerical Assumptions'!$F$18, 0)</f>
        <v>0</v>
      </c>
      <c r="CR22" s="41">
        <f>IF(CR4 = "Yes", ('Commerical Assumptions'!$F$17 * 12 * (1 + 'Commerical Assumptions'!$F$22)^(CQ3 - 'Commerical Assumptions'!$F$20)) * 'Commerical Assumptions'!$F$18, 0)</f>
        <v>0</v>
      </c>
      <c r="CS22" s="41">
        <f>IF(CS4 = "Yes", ('Commerical Assumptions'!$F$17 * 12 * (1 + 'Commerical Assumptions'!$F$22)^(CR3 - 'Commerical Assumptions'!$F$20)) * 'Commerical Assumptions'!$F$18, 0)</f>
        <v>0</v>
      </c>
      <c r="CT22" s="41">
        <f>IF(CT4 = "Yes", ('Commerical Assumptions'!$F$17 * 12 * (1 + 'Commerical Assumptions'!$F$22)^(CS3 - 'Commerical Assumptions'!$F$20)) * 'Commerical Assumptions'!$F$18, 0)</f>
        <v>0</v>
      </c>
      <c r="CU22" s="41">
        <f>IF(CU4 = "Yes", ('Commerical Assumptions'!$F$17 * 12 * (1 + 'Commerical Assumptions'!$F$22)^(CT3 - 'Commerical Assumptions'!$F$20)) * 'Commerical Assumptions'!$F$18, 0)</f>
        <v>0</v>
      </c>
      <c r="CV22" s="41">
        <f>IF(CV4 = "Yes", ('Commerical Assumptions'!$F$17 * 12 * (1 + 'Commerical Assumptions'!$F$22)^(CU3 - 'Commerical Assumptions'!$F$20)) * 'Commerical Assumptions'!$F$18, 0)</f>
        <v>0</v>
      </c>
    </row>
    <row r="23" spans="1:100" ht="20.25" customHeight="1">
      <c r="C23" s="25"/>
      <c r="D23" t="s">
        <v>89</v>
      </c>
      <c r="E23" s="42">
        <f>IF(E4 = "Yes", ('Commerical Assumptions'!$I$17 * 12 * (1 + 'Commerical Assumptions'!$I$22)^(D3 - 'Commerical Assumptions'!$I$20)) * 'Commerical Assumptions'!$I$18, 0)</f>
        <v>0</v>
      </c>
      <c r="F23" s="42">
        <f>IF(F4 = "Yes", ('Commerical Assumptions'!$I$17 * 12 * (1 + 'Commerical Assumptions'!$I$22)^(E3 - 'Commerical Assumptions'!$I$20)) * 'Commerical Assumptions'!$I$18, 0)</f>
        <v>0</v>
      </c>
      <c r="G23" s="42">
        <f>IF(G4 = "Yes", ('Commerical Assumptions'!$I$17 * 12 * (1 + 'Commerical Assumptions'!$I$22)^(F3 - 'Commerical Assumptions'!$I$20)) * 'Commerical Assumptions'!$I$18, 0)</f>
        <v>0</v>
      </c>
      <c r="H23" s="42">
        <f>IF(H4 = "Yes", ('Commerical Assumptions'!$I$17 * 12 * (1 + 'Commerical Assumptions'!$I$22)^(G3 - 'Commerical Assumptions'!$I$20)) * 'Commerical Assumptions'!$I$18, 0)</f>
        <v>20695.394594594592</v>
      </c>
      <c r="I23" s="42">
        <f>IF(I4 = "Yes", ('Commerical Assumptions'!$I$17 * 12 * (1 + 'Commerical Assumptions'!$I$22)^(H3 - 'Commerical Assumptions'!$I$20)) * 'Commerical Assumptions'!$I$18, 0)</f>
        <v>21440.428799999998</v>
      </c>
      <c r="J23" s="42">
        <f>IF(J4 = "Yes", ('Commerical Assumptions'!$I$17 * 12 * (1 + 'Commerical Assumptions'!$I$22)^(I3 - 'Commerical Assumptions'!$I$20)) * 'Commerical Assumptions'!$I$18, 0)</f>
        <v>22212.284236799998</v>
      </c>
      <c r="K23" s="42">
        <f>IF(K4 = "Yes", ('Commerical Assumptions'!$I$17 * 12 * (1 + 'Commerical Assumptions'!$I$22)^(J3 - 'Commerical Assumptions'!$I$20)) * 'Commerical Assumptions'!$I$18, 0)</f>
        <v>23011.926469324797</v>
      </c>
      <c r="L23" s="42">
        <f>IF(L4 = "Yes", ('Commerical Assumptions'!$I$17 * 12 * (1 + 'Commerical Assumptions'!$I$22)^(K3 - 'Commerical Assumptions'!$I$20)) * 'Commerical Assumptions'!$I$18, 0)</f>
        <v>23840.355822220492</v>
      </c>
      <c r="M23" s="42">
        <f>IF(M4 = "Yes", ('Commerical Assumptions'!$I$17 * 12 * (1 + 'Commerical Assumptions'!$I$22)^(L3 - 'Commerical Assumptions'!$I$20)) * 'Commerical Assumptions'!$I$18, 0)</f>
        <v>24698.608631820432</v>
      </c>
      <c r="N23" s="42">
        <f>IF(N4 = "Yes", ('Commerical Assumptions'!$I$17 * 12 * (1 + 'Commerical Assumptions'!$I$22)^(M3 - 'Commerical Assumptions'!$I$20)) * 'Commerical Assumptions'!$I$18, 0)</f>
        <v>25587.758542565967</v>
      </c>
      <c r="O23" s="42">
        <f>IF(O4 = "Yes", ('Commerical Assumptions'!$I$17 * 12 * (1 + 'Commerical Assumptions'!$I$22)^(N3 - 'Commerical Assumptions'!$I$20)) * 'Commerical Assumptions'!$I$18, 0)</f>
        <v>26508.91785009834</v>
      </c>
      <c r="P23" s="42">
        <f>IF(P4 = "Yes", ('Commerical Assumptions'!$I$17 * 12 * (1 + 'Commerical Assumptions'!$I$22)^(O3 - 'Commerical Assumptions'!$I$20)) * 'Commerical Assumptions'!$I$18, 0)</f>
        <v>27463.23889270188</v>
      </c>
      <c r="Q23" s="42">
        <f>IF(Q4 = "Yes", ('Commerical Assumptions'!$I$17 * 12 * (1 + 'Commerical Assumptions'!$I$22)^(P3 - 'Commerical Assumptions'!$I$20)) * 'Commerical Assumptions'!$I$18, 0)</f>
        <v>0</v>
      </c>
      <c r="R23" s="42">
        <f>IF(R4 = "Yes", ('Commerical Assumptions'!$I$17 * 12 * (1 + 'Commerical Assumptions'!$I$22)^(Q3 - 'Commerical Assumptions'!$I$20)) * 'Commerical Assumptions'!$I$18, 0)</f>
        <v>0</v>
      </c>
      <c r="S23" s="42">
        <f>IF(S4 = "Yes", ('Commerical Assumptions'!$I$17 * 12 * (1 + 'Commerical Assumptions'!$I$22)^(R3 - 'Commerical Assumptions'!$I$20)) * 'Commerical Assumptions'!$I$18, 0)</f>
        <v>0</v>
      </c>
      <c r="T23" s="42">
        <f>IF(T4 = "Yes", ('Commerical Assumptions'!$I$17 * 12 * (1 + 'Commerical Assumptions'!$I$22)^(S3 - 'Commerical Assumptions'!$I$20)) * 'Commerical Assumptions'!$I$18, 0)</f>
        <v>0</v>
      </c>
      <c r="U23" s="42">
        <f>IF(U4 = "Yes", ('Commerical Assumptions'!$I$17 * 12 * (1 + 'Commerical Assumptions'!$I$22)^(T3 - 'Commerical Assumptions'!$I$20)) * 'Commerical Assumptions'!$I$18, 0)</f>
        <v>0</v>
      </c>
      <c r="V23" s="42">
        <f>IF(V4 = "Yes", ('Commerical Assumptions'!$I$17 * 12 * (1 + 'Commerical Assumptions'!$I$22)^(U3 - 'Commerical Assumptions'!$I$20)) * 'Commerical Assumptions'!$I$18, 0)</f>
        <v>0</v>
      </c>
      <c r="W23" s="42">
        <f>IF(W4 = "Yes", ('Commerical Assumptions'!$I$17 * 12 * (1 + 'Commerical Assumptions'!$I$22)^(V3 - 'Commerical Assumptions'!$I$20)) * 'Commerical Assumptions'!$I$18, 0)</f>
        <v>0</v>
      </c>
      <c r="X23" s="42">
        <f>IF(X4 = "Yes", ('Commerical Assumptions'!$I$17 * 12 * (1 + 'Commerical Assumptions'!$I$22)^(W3 - 'Commerical Assumptions'!$I$20)) * 'Commerical Assumptions'!$I$18, 0)</f>
        <v>0</v>
      </c>
      <c r="Y23" s="42">
        <f>IF(Y4 = "Yes", ('Commerical Assumptions'!$I$17 * 12 * (1 + 'Commerical Assumptions'!$I$22)^(X3 - 'Commerical Assumptions'!$I$20)) * 'Commerical Assumptions'!$I$18, 0)</f>
        <v>0</v>
      </c>
      <c r="Z23" s="42">
        <f>IF(Z4 = "Yes", ('Commerical Assumptions'!$I$17 * 12 * (1 + 'Commerical Assumptions'!$I$22)^(Y3 - 'Commerical Assumptions'!$I$20)) * 'Commerical Assumptions'!$I$18, 0)</f>
        <v>0</v>
      </c>
      <c r="AA23" s="42">
        <f>IF(AA4 = "Yes", ('Commerical Assumptions'!$I$17 * 12 * (1 + 'Commerical Assumptions'!$I$22)^(Z3 - 'Commerical Assumptions'!$I$20)) * 'Commerical Assumptions'!$I$18, 0)</f>
        <v>0</v>
      </c>
      <c r="AB23" s="42">
        <f>IF(AB4 = "Yes", ('Commerical Assumptions'!$I$17 * 12 * (1 + 'Commerical Assumptions'!$I$22)^(AA3 - 'Commerical Assumptions'!$I$20)) * 'Commerical Assumptions'!$I$18, 0)</f>
        <v>0</v>
      </c>
      <c r="AC23" s="42">
        <f>IF(AC4 = "Yes", ('Commerical Assumptions'!$I$17 * 12 * (1 + 'Commerical Assumptions'!$I$22)^(AB3 - 'Commerical Assumptions'!$I$20)) * 'Commerical Assumptions'!$I$18, 0)</f>
        <v>0</v>
      </c>
      <c r="AD23" s="42">
        <f>IF(AD4 = "Yes", ('Commerical Assumptions'!$I$17 * 12 * (1 + 'Commerical Assumptions'!$I$22)^(AC3 - 'Commerical Assumptions'!$I$20)) * 'Commerical Assumptions'!$I$18, 0)</f>
        <v>0</v>
      </c>
      <c r="AE23" s="42">
        <f>IF(AE4 = "Yes", ('Commerical Assumptions'!$I$17 * 12 * (1 + 'Commerical Assumptions'!$I$22)^(AD3 - 'Commerical Assumptions'!$I$20)) * 'Commerical Assumptions'!$I$18, 0)</f>
        <v>0</v>
      </c>
      <c r="AF23" s="42">
        <f>IF(AF4 = "Yes", ('Commerical Assumptions'!$I$17 * 12 * (1 + 'Commerical Assumptions'!$I$22)^(AE3 - 'Commerical Assumptions'!$I$20)) * 'Commerical Assumptions'!$I$18, 0)</f>
        <v>0</v>
      </c>
      <c r="AG23" s="42">
        <f>IF(AG4 = "Yes", ('Commerical Assumptions'!$I$17 * 12 * (1 + 'Commerical Assumptions'!$I$22)^(AF3 - 'Commerical Assumptions'!$I$20)) * 'Commerical Assumptions'!$I$18, 0)</f>
        <v>0</v>
      </c>
      <c r="AH23" s="42">
        <f>IF(AH4 = "Yes", ('Commerical Assumptions'!$I$17 * 12 * (1 + 'Commerical Assumptions'!$I$22)^(AG3 - 'Commerical Assumptions'!$I$20)) * 'Commerical Assumptions'!$I$18, 0)</f>
        <v>0</v>
      </c>
      <c r="AI23" s="42">
        <f>IF(AI4 = "Yes", ('Commerical Assumptions'!$I$17 * 12 * (1 + 'Commerical Assumptions'!$I$22)^(AH3 - 'Commerical Assumptions'!$I$20)) * 'Commerical Assumptions'!$I$18, 0)</f>
        <v>0</v>
      </c>
      <c r="AJ23" s="42">
        <f>IF(AJ4 = "Yes", ('Commerical Assumptions'!$I$17 * 12 * (1 + 'Commerical Assumptions'!$I$22)^(AI3 - 'Commerical Assumptions'!$I$20)) * 'Commerical Assumptions'!$I$18, 0)</f>
        <v>0</v>
      </c>
      <c r="AK23" s="42">
        <f>IF(AK4 = "Yes", ('Commerical Assumptions'!$I$17 * 12 * (1 + 'Commerical Assumptions'!$I$22)^(AJ3 - 'Commerical Assumptions'!$I$20)) * 'Commerical Assumptions'!$I$18, 0)</f>
        <v>0</v>
      </c>
      <c r="AL23" s="42">
        <f>IF(AL4 = "Yes", ('Commerical Assumptions'!$I$17 * 12 * (1 + 'Commerical Assumptions'!$I$22)^(AK3 - 'Commerical Assumptions'!$I$20)) * 'Commerical Assumptions'!$I$18, 0)</f>
        <v>0</v>
      </c>
      <c r="AM23" s="42">
        <f>IF(AM4 = "Yes", ('Commerical Assumptions'!$I$17 * 12 * (1 + 'Commerical Assumptions'!$I$22)^(AL3 - 'Commerical Assumptions'!$I$20)) * 'Commerical Assumptions'!$I$18, 0)</f>
        <v>0</v>
      </c>
      <c r="AN23" s="42">
        <f>IF(AN4 = "Yes", ('Commerical Assumptions'!$I$17 * 12 * (1 + 'Commerical Assumptions'!$I$22)^(AM3 - 'Commerical Assumptions'!$I$20)) * 'Commerical Assumptions'!$I$18, 0)</f>
        <v>0</v>
      </c>
      <c r="AO23" s="42">
        <f>IF(AO4 = "Yes", ('Commerical Assumptions'!$I$17 * 12 * (1 + 'Commerical Assumptions'!$I$22)^(AN3 - 'Commerical Assumptions'!$I$20)) * 'Commerical Assumptions'!$I$18, 0)</f>
        <v>0</v>
      </c>
      <c r="AP23" s="42">
        <f>IF(AP4 = "Yes", ('Commerical Assumptions'!$I$17 * 12 * (1 + 'Commerical Assumptions'!$I$22)^(AO3 - 'Commerical Assumptions'!$I$20)) * 'Commerical Assumptions'!$I$18, 0)</f>
        <v>0</v>
      </c>
      <c r="AQ23" s="42">
        <f>IF(AQ4 = "Yes", ('Commerical Assumptions'!$I$17 * 12 * (1 + 'Commerical Assumptions'!$I$22)^(AP3 - 'Commerical Assumptions'!$I$20)) * 'Commerical Assumptions'!$I$18, 0)</f>
        <v>0</v>
      </c>
      <c r="AR23" s="42">
        <f>IF(AR4 = "Yes", ('Commerical Assumptions'!$I$17 * 12 * (1 + 'Commerical Assumptions'!$I$22)^(AQ3 - 'Commerical Assumptions'!$I$20)) * 'Commerical Assumptions'!$I$18, 0)</f>
        <v>0</v>
      </c>
      <c r="AS23" s="42">
        <f>IF(AS4 = "Yes", ('Commerical Assumptions'!$I$17 * 12 * (1 + 'Commerical Assumptions'!$I$22)^(AR3 - 'Commerical Assumptions'!$I$20)) * 'Commerical Assumptions'!$I$18, 0)</f>
        <v>0</v>
      </c>
      <c r="AT23" s="42">
        <f>IF(AT4 = "Yes", ('Commerical Assumptions'!$I$17 * 12 * (1 + 'Commerical Assumptions'!$I$22)^(AS3 - 'Commerical Assumptions'!$I$20)) * 'Commerical Assumptions'!$I$18, 0)</f>
        <v>0</v>
      </c>
      <c r="AU23" s="42">
        <f>IF(AU4 = "Yes", ('Commerical Assumptions'!$I$17 * 12 * (1 + 'Commerical Assumptions'!$I$22)^(AT3 - 'Commerical Assumptions'!$I$20)) * 'Commerical Assumptions'!$I$18, 0)</f>
        <v>0</v>
      </c>
      <c r="AV23" s="42">
        <f>IF(AV4 = "Yes", ('Commerical Assumptions'!$I$17 * 12 * (1 + 'Commerical Assumptions'!$I$22)^(AU3 - 'Commerical Assumptions'!$I$20)) * 'Commerical Assumptions'!$I$18, 0)</f>
        <v>0</v>
      </c>
      <c r="AW23" s="42">
        <f>IF(AW4 = "Yes", ('Commerical Assumptions'!$I$17 * 12 * (1 + 'Commerical Assumptions'!$I$22)^(AV3 - 'Commerical Assumptions'!$I$20)) * 'Commerical Assumptions'!$I$18, 0)</f>
        <v>0</v>
      </c>
      <c r="AX23" s="42">
        <f>IF(AX4 = "Yes", ('Commerical Assumptions'!$I$17 * 12 * (1 + 'Commerical Assumptions'!$I$22)^(AW3 - 'Commerical Assumptions'!$I$20)) * 'Commerical Assumptions'!$I$18, 0)</f>
        <v>0</v>
      </c>
      <c r="AY23" s="42">
        <f>IF(AY4 = "Yes", ('Commerical Assumptions'!$I$17 * 12 * (1 + 'Commerical Assumptions'!$I$22)^(AX3 - 'Commerical Assumptions'!$I$20)) * 'Commerical Assumptions'!$I$18, 0)</f>
        <v>0</v>
      </c>
      <c r="AZ23" s="42">
        <f>IF(AZ4 = "Yes", ('Commerical Assumptions'!$I$17 * 12 * (1 + 'Commerical Assumptions'!$I$22)^(AY3 - 'Commerical Assumptions'!$I$20)) * 'Commerical Assumptions'!$I$18, 0)</f>
        <v>0</v>
      </c>
      <c r="BA23" s="42">
        <f>IF(BA4 = "Yes", ('Commerical Assumptions'!$I$17 * 12 * (1 + 'Commerical Assumptions'!$I$22)^(AZ3 - 'Commerical Assumptions'!$I$20)) * 'Commerical Assumptions'!$I$18, 0)</f>
        <v>0</v>
      </c>
      <c r="BB23" s="42">
        <f>IF(BB4 = "Yes", ('Commerical Assumptions'!$I$17 * 12 * (1 + 'Commerical Assumptions'!$I$22)^(BA3 - 'Commerical Assumptions'!$I$20)) * 'Commerical Assumptions'!$I$18, 0)</f>
        <v>0</v>
      </c>
      <c r="BC23" s="42">
        <f>IF(BC4 = "Yes", ('Commerical Assumptions'!$I$17 * 12 * (1 + 'Commerical Assumptions'!$I$22)^(BB3 - 'Commerical Assumptions'!$I$20)) * 'Commerical Assumptions'!$I$18, 0)</f>
        <v>0</v>
      </c>
      <c r="BD23" s="42">
        <f>IF(BD4 = "Yes", ('Commerical Assumptions'!$I$17 * 12 * (1 + 'Commerical Assumptions'!$I$22)^(BC3 - 'Commerical Assumptions'!$I$20)) * 'Commerical Assumptions'!$I$18, 0)</f>
        <v>0</v>
      </c>
      <c r="BE23" s="42">
        <f>IF(BE4 = "Yes", ('Commerical Assumptions'!$I$17 * 12 * (1 + 'Commerical Assumptions'!$I$22)^(BD3 - 'Commerical Assumptions'!$I$20)) * 'Commerical Assumptions'!$I$18, 0)</f>
        <v>0</v>
      </c>
      <c r="BF23" s="42">
        <f>IF(BF4 = "Yes", ('Commerical Assumptions'!$I$17 * 12 * (1 + 'Commerical Assumptions'!$I$22)^(BE3 - 'Commerical Assumptions'!$I$20)) * 'Commerical Assumptions'!$I$18, 0)</f>
        <v>0</v>
      </c>
      <c r="BG23" s="42">
        <f>IF(BG4 = "Yes", ('Commerical Assumptions'!$I$17 * 12 * (1 + 'Commerical Assumptions'!$I$22)^(BF3 - 'Commerical Assumptions'!$I$20)) * 'Commerical Assumptions'!$I$18, 0)</f>
        <v>0</v>
      </c>
      <c r="BH23" s="42">
        <f>IF(BH4 = "Yes", ('Commerical Assumptions'!$I$17 * 12 * (1 + 'Commerical Assumptions'!$I$22)^(BG3 - 'Commerical Assumptions'!$I$20)) * 'Commerical Assumptions'!$I$18, 0)</f>
        <v>0</v>
      </c>
      <c r="BI23" s="42">
        <f>IF(BI4 = "Yes", ('Commerical Assumptions'!$I$17 * 12 * (1 + 'Commerical Assumptions'!$I$22)^(BH3 - 'Commerical Assumptions'!$I$20)) * 'Commerical Assumptions'!$I$18, 0)</f>
        <v>0</v>
      </c>
      <c r="BJ23" s="42">
        <f>IF(BJ4 = "Yes", ('Commerical Assumptions'!$I$17 * 12 * (1 + 'Commerical Assumptions'!$I$22)^(BI3 - 'Commerical Assumptions'!$I$20)) * 'Commerical Assumptions'!$I$18, 0)</f>
        <v>0</v>
      </c>
      <c r="BK23" s="42">
        <f>IF(BK4 = "Yes", ('Commerical Assumptions'!$I$17 * 12 * (1 + 'Commerical Assumptions'!$I$22)^(BJ3 - 'Commerical Assumptions'!$I$20)) * 'Commerical Assumptions'!$I$18, 0)</f>
        <v>0</v>
      </c>
      <c r="BL23" s="42">
        <f>IF(BL4 = "Yes", ('Commerical Assumptions'!$I$17 * 12 * (1 + 'Commerical Assumptions'!$I$22)^(BK3 - 'Commerical Assumptions'!$I$20)) * 'Commerical Assumptions'!$I$18, 0)</f>
        <v>0</v>
      </c>
      <c r="BM23" s="42">
        <f>IF(BM4 = "Yes", ('Commerical Assumptions'!$I$17 * 12 * (1 + 'Commerical Assumptions'!$I$22)^(BL3 - 'Commerical Assumptions'!$I$20)) * 'Commerical Assumptions'!$I$18, 0)</f>
        <v>0</v>
      </c>
      <c r="BN23" s="42">
        <f>IF(BN4 = "Yes", ('Commerical Assumptions'!$I$17 * 12 * (1 + 'Commerical Assumptions'!$I$22)^(BM3 - 'Commerical Assumptions'!$I$20)) * 'Commerical Assumptions'!$I$18, 0)</f>
        <v>0</v>
      </c>
      <c r="BO23" s="42">
        <f>IF(BO4 = "Yes", ('Commerical Assumptions'!$I$17 * 12 * (1 + 'Commerical Assumptions'!$I$22)^(BN3 - 'Commerical Assumptions'!$I$20)) * 'Commerical Assumptions'!$I$18, 0)</f>
        <v>0</v>
      </c>
      <c r="BP23" s="42">
        <f>IF(BP4 = "Yes", ('Commerical Assumptions'!$I$17 * 12 * (1 + 'Commerical Assumptions'!$I$22)^(BO3 - 'Commerical Assumptions'!$I$20)) * 'Commerical Assumptions'!$I$18, 0)</f>
        <v>0</v>
      </c>
      <c r="BQ23" s="42">
        <f>IF(BQ4 = "Yes", ('Commerical Assumptions'!$I$17 * 12 * (1 + 'Commerical Assumptions'!$I$22)^(BP3 - 'Commerical Assumptions'!$I$20)) * 'Commerical Assumptions'!$I$18, 0)</f>
        <v>0</v>
      </c>
      <c r="BR23" s="42">
        <f>IF(BR4 = "Yes", ('Commerical Assumptions'!$I$17 * 12 * (1 + 'Commerical Assumptions'!$I$22)^(BQ3 - 'Commerical Assumptions'!$I$20)) * 'Commerical Assumptions'!$I$18, 0)</f>
        <v>0</v>
      </c>
      <c r="BS23" s="42">
        <f>IF(BS4 = "Yes", ('Commerical Assumptions'!$I$17 * 12 * (1 + 'Commerical Assumptions'!$I$22)^(BR3 - 'Commerical Assumptions'!$I$20)) * 'Commerical Assumptions'!$I$18, 0)</f>
        <v>0</v>
      </c>
      <c r="BT23" s="42">
        <f>IF(BT4 = "Yes", ('Commerical Assumptions'!$I$17 * 12 * (1 + 'Commerical Assumptions'!$I$22)^(BS3 - 'Commerical Assumptions'!$I$20)) * 'Commerical Assumptions'!$I$18, 0)</f>
        <v>0</v>
      </c>
      <c r="BU23" s="42">
        <f>IF(BU4 = "Yes", ('Commerical Assumptions'!$I$17 * 12 * (1 + 'Commerical Assumptions'!$I$22)^(BT3 - 'Commerical Assumptions'!$I$20)) * 'Commerical Assumptions'!$I$18, 0)</f>
        <v>0</v>
      </c>
      <c r="BV23" s="42">
        <f>IF(BV4 = "Yes", ('Commerical Assumptions'!$I$17 * 12 * (1 + 'Commerical Assumptions'!$I$22)^(BU3 - 'Commerical Assumptions'!$I$20)) * 'Commerical Assumptions'!$I$18, 0)</f>
        <v>0</v>
      </c>
      <c r="BW23" s="42">
        <f>IF(BW4 = "Yes", ('Commerical Assumptions'!$I$17 * 12 * (1 + 'Commerical Assumptions'!$I$22)^(BV3 - 'Commerical Assumptions'!$I$20)) * 'Commerical Assumptions'!$I$18, 0)</f>
        <v>0</v>
      </c>
      <c r="BX23" s="42">
        <f>IF(BX4 = "Yes", ('Commerical Assumptions'!$I$17 * 12 * (1 + 'Commerical Assumptions'!$I$22)^(BW3 - 'Commerical Assumptions'!$I$20)) * 'Commerical Assumptions'!$I$18, 0)</f>
        <v>0</v>
      </c>
      <c r="BY23" s="42">
        <f>IF(BY4 = "Yes", ('Commerical Assumptions'!$I$17 * 12 * (1 + 'Commerical Assumptions'!$I$22)^(BX3 - 'Commerical Assumptions'!$I$20)) * 'Commerical Assumptions'!$I$18, 0)</f>
        <v>0</v>
      </c>
      <c r="BZ23" s="42">
        <f>IF(BZ4 = "Yes", ('Commerical Assumptions'!$I$17 * 12 * (1 + 'Commerical Assumptions'!$I$22)^(BY3 - 'Commerical Assumptions'!$I$20)) * 'Commerical Assumptions'!$I$18, 0)</f>
        <v>0</v>
      </c>
      <c r="CA23" s="42">
        <f>IF(CA4 = "Yes", ('Commerical Assumptions'!$I$17 * 12 * (1 + 'Commerical Assumptions'!$I$22)^(BZ3 - 'Commerical Assumptions'!$I$20)) * 'Commerical Assumptions'!$I$18, 0)</f>
        <v>0</v>
      </c>
      <c r="CB23" s="42">
        <f>IF(CB4 = "Yes", ('Commerical Assumptions'!$I$17 * 12 * (1 + 'Commerical Assumptions'!$I$22)^(CA3 - 'Commerical Assumptions'!$I$20)) * 'Commerical Assumptions'!$I$18, 0)</f>
        <v>0</v>
      </c>
      <c r="CC23" s="42">
        <f>IF(CC4 = "Yes", ('Commerical Assumptions'!$I$17 * 12 * (1 + 'Commerical Assumptions'!$I$22)^(CB3 - 'Commerical Assumptions'!$I$20)) * 'Commerical Assumptions'!$I$18, 0)</f>
        <v>0</v>
      </c>
      <c r="CD23" s="42">
        <f>IF(CD4 = "Yes", ('Commerical Assumptions'!$I$17 * 12 * (1 + 'Commerical Assumptions'!$I$22)^(CC3 - 'Commerical Assumptions'!$I$20)) * 'Commerical Assumptions'!$I$18, 0)</f>
        <v>0</v>
      </c>
      <c r="CE23" s="42">
        <f>IF(CE4 = "Yes", ('Commerical Assumptions'!$I$17 * 12 * (1 + 'Commerical Assumptions'!$I$22)^(CD3 - 'Commerical Assumptions'!$I$20)) * 'Commerical Assumptions'!$I$18, 0)</f>
        <v>0</v>
      </c>
      <c r="CF23" s="42">
        <f>IF(CF4 = "Yes", ('Commerical Assumptions'!$I$17 * 12 * (1 + 'Commerical Assumptions'!$I$22)^(CE3 - 'Commerical Assumptions'!$I$20)) * 'Commerical Assumptions'!$I$18, 0)</f>
        <v>0</v>
      </c>
      <c r="CG23" s="42">
        <f>IF(CG4 = "Yes", ('Commerical Assumptions'!$I$17 * 12 * (1 + 'Commerical Assumptions'!$I$22)^(CF3 - 'Commerical Assumptions'!$I$20)) * 'Commerical Assumptions'!$I$18, 0)</f>
        <v>0</v>
      </c>
      <c r="CH23" s="42">
        <f>IF(CH4 = "Yes", ('Commerical Assumptions'!$I$17 * 12 * (1 + 'Commerical Assumptions'!$I$22)^(CG3 - 'Commerical Assumptions'!$I$20)) * 'Commerical Assumptions'!$I$18, 0)</f>
        <v>0</v>
      </c>
      <c r="CI23" s="42">
        <f>IF(CI4 = "Yes", ('Commerical Assumptions'!$I$17 * 12 * (1 + 'Commerical Assumptions'!$I$22)^(CH3 - 'Commerical Assumptions'!$I$20)) * 'Commerical Assumptions'!$I$18, 0)</f>
        <v>0</v>
      </c>
      <c r="CJ23" s="42">
        <f>IF(CJ4 = "Yes", ('Commerical Assumptions'!$I$17 * 12 * (1 + 'Commerical Assumptions'!$I$22)^(CI3 - 'Commerical Assumptions'!$I$20)) * 'Commerical Assumptions'!$I$18, 0)</f>
        <v>0</v>
      </c>
      <c r="CK23" s="42">
        <f>IF(CK4 = "Yes", ('Commerical Assumptions'!$I$17 * 12 * (1 + 'Commerical Assumptions'!$I$22)^(CJ3 - 'Commerical Assumptions'!$I$20)) * 'Commerical Assumptions'!$I$18, 0)</f>
        <v>0</v>
      </c>
      <c r="CL23" s="42">
        <f>IF(CL4 = "Yes", ('Commerical Assumptions'!$I$17 * 12 * (1 + 'Commerical Assumptions'!$I$22)^(CK3 - 'Commerical Assumptions'!$I$20)) * 'Commerical Assumptions'!$I$18, 0)</f>
        <v>0</v>
      </c>
      <c r="CM23" s="42">
        <f>IF(CM4 = "Yes", ('Commerical Assumptions'!$I$17 * 12 * (1 + 'Commerical Assumptions'!$I$22)^(CL3 - 'Commerical Assumptions'!$I$20)) * 'Commerical Assumptions'!$I$18, 0)</f>
        <v>0</v>
      </c>
      <c r="CN23" s="42">
        <f>IF(CN4 = "Yes", ('Commerical Assumptions'!$I$17 * 12 * (1 + 'Commerical Assumptions'!$I$22)^(CM3 - 'Commerical Assumptions'!$I$20)) * 'Commerical Assumptions'!$I$18, 0)</f>
        <v>0</v>
      </c>
      <c r="CO23" s="42">
        <f>IF(CO4 = "Yes", ('Commerical Assumptions'!$I$17 * 12 * (1 + 'Commerical Assumptions'!$I$22)^(CN3 - 'Commerical Assumptions'!$I$20)) * 'Commerical Assumptions'!$I$18, 0)</f>
        <v>0</v>
      </c>
      <c r="CP23" s="42">
        <f>IF(CP4 = "Yes", ('Commerical Assumptions'!$I$17 * 12 * (1 + 'Commerical Assumptions'!$I$22)^(CO3 - 'Commerical Assumptions'!$I$20)) * 'Commerical Assumptions'!$I$18, 0)</f>
        <v>0</v>
      </c>
      <c r="CQ23" s="42">
        <f>IF(CQ4 = "Yes", ('Commerical Assumptions'!$I$17 * 12 * (1 + 'Commerical Assumptions'!$I$22)^(CP3 - 'Commerical Assumptions'!$I$20)) * 'Commerical Assumptions'!$I$18, 0)</f>
        <v>0</v>
      </c>
      <c r="CR23" s="42">
        <f>IF(CR4 = "Yes", ('Commerical Assumptions'!$I$17 * 12 * (1 + 'Commerical Assumptions'!$I$22)^(CQ3 - 'Commerical Assumptions'!$I$20)) * 'Commerical Assumptions'!$I$18, 0)</f>
        <v>0</v>
      </c>
      <c r="CS23" s="42">
        <f>IF(CS4 = "Yes", ('Commerical Assumptions'!$I$17 * 12 * (1 + 'Commerical Assumptions'!$I$22)^(CR3 - 'Commerical Assumptions'!$I$20)) * 'Commerical Assumptions'!$I$18, 0)</f>
        <v>0</v>
      </c>
      <c r="CT23" s="42">
        <f>IF(CT4 = "Yes", ('Commerical Assumptions'!$I$17 * 12 * (1 + 'Commerical Assumptions'!$I$22)^(CS3 - 'Commerical Assumptions'!$I$20)) * 'Commerical Assumptions'!$I$18, 0)</f>
        <v>0</v>
      </c>
      <c r="CU23" s="42">
        <f>IF(CU4 = "Yes", ('Commerical Assumptions'!$I$17 * 12 * (1 + 'Commerical Assumptions'!$I$22)^(CT3 - 'Commerical Assumptions'!$I$20)) * 'Commerical Assumptions'!$I$18, 0)</f>
        <v>0</v>
      </c>
      <c r="CV23" s="42">
        <f>IF(CV4 = "Yes", ('Commerical Assumptions'!$I$17 * 12 * (1 + 'Commerical Assumptions'!$I$22)^(CU3 - 'Commerical Assumptions'!$I$20)) * 'Commerical Assumptions'!$I$18, 0)</f>
        <v>0</v>
      </c>
    </row>
    <row r="24" spans="1:100" s="21" customFormat="1" ht="20.25" customHeight="1">
      <c r="A24"/>
      <c r="B24"/>
      <c r="C24" s="25"/>
      <c r="D24" s="21" t="s">
        <v>90</v>
      </c>
      <c r="E24" s="41">
        <f>IF(E4 = "Yes", ('Commerical Assumptions'!$L$17 * 12 * (1 + 'Commerical Assumptions'!$L$22)^(D3 - 'Commerical Assumptions'!$L$20)) * 'Commerical Assumptions'!$L$18, 0)</f>
        <v>0</v>
      </c>
      <c r="F24" s="41">
        <f>IF(F4 = "Yes", ('Commerical Assumptions'!$L$17 * 12 * (1 + 'Commerical Assumptions'!$L$22)^(E3 - 'Commerical Assumptions'!$L$20)) * 'Commerical Assumptions'!$L$18, 0)</f>
        <v>0</v>
      </c>
      <c r="G24" s="41">
        <f>IF(G4 = "Yes", ('Commerical Assumptions'!$L$17 * 12 * (1 + 'Commerical Assumptions'!$L$22)^(F3 - 'Commerical Assumptions'!$L$20)) * 'Commerical Assumptions'!$L$18, 0)</f>
        <v>0</v>
      </c>
      <c r="H24" s="41">
        <f>IF(H4 = "Yes", ('Commerical Assumptions'!$L$17 * 12 * (1 + 'Commerical Assumptions'!$L$22)^(G3 - 'Commerical Assumptions'!$L$20)) * 'Commerical Assumptions'!$L$18, 0)</f>
        <v>20736</v>
      </c>
      <c r="I24" s="41">
        <f>IF(I4 = "Yes", ('Commerical Assumptions'!$L$17 * 12 * (1 + 'Commerical Assumptions'!$L$22)^(H3 - 'Commerical Assumptions'!$L$20)) * 'Commerical Assumptions'!$L$18, 0)</f>
        <v>21482.496000000003</v>
      </c>
      <c r="J24" s="41">
        <f>IF(J4 = "Yes", ('Commerical Assumptions'!$L$17 * 12 * (1 + 'Commerical Assumptions'!$L$22)^(I3 - 'Commerical Assumptions'!$L$20)) * 'Commerical Assumptions'!$L$18, 0)</f>
        <v>22255.865856000004</v>
      </c>
      <c r="K24" s="41">
        <f>IF(K4 = "Yes", ('Commerical Assumptions'!$L$17 * 12 * (1 + 'Commerical Assumptions'!$L$22)^(J3 - 'Commerical Assumptions'!$L$20)) * 'Commerical Assumptions'!$L$18, 0)</f>
        <v>23057.077026816005</v>
      </c>
      <c r="L24" s="41">
        <f>IF(L4 = "Yes", ('Commerical Assumptions'!$L$17 * 12 * (1 + 'Commerical Assumptions'!$L$22)^(K3 - 'Commerical Assumptions'!$L$20)) * 'Commerical Assumptions'!$L$18, 0)</f>
        <v>23887.131799781382</v>
      </c>
      <c r="M24" s="41">
        <f>IF(M4 = "Yes", ('Commerical Assumptions'!$L$17 * 12 * (1 + 'Commerical Assumptions'!$L$22)^(L3 - 'Commerical Assumptions'!$L$20)) * 'Commerical Assumptions'!$L$18, 0)</f>
        <v>24747.068544573514</v>
      </c>
      <c r="N24" s="41">
        <f>IF(N4 = "Yes", ('Commerical Assumptions'!$L$17 * 12 * (1 + 'Commerical Assumptions'!$L$22)^(M3 - 'Commerical Assumptions'!$L$20)) * 'Commerical Assumptions'!$L$18, 0)</f>
        <v>25637.963012178159</v>
      </c>
      <c r="O24" s="41">
        <f>IF(O4 = "Yes", ('Commerical Assumptions'!$L$17 * 12 * (1 + 'Commerical Assumptions'!$L$22)^(N3 - 'Commerical Assumptions'!$L$20)) * 'Commerical Assumptions'!$L$18, 0)</f>
        <v>26560.929680616573</v>
      </c>
      <c r="P24" s="41">
        <f>IF(P4 = "Yes", ('Commerical Assumptions'!$L$17 * 12 * (1 + 'Commerical Assumptions'!$L$22)^(O3 - 'Commerical Assumptions'!$L$20)) * 'Commerical Assumptions'!$L$18, 0)</f>
        <v>27517.123149118772</v>
      </c>
      <c r="Q24" s="41">
        <f>IF(Q4 = "Yes", ('Commerical Assumptions'!$L$17 * 12 * (1 + 'Commerical Assumptions'!$L$22)^(P3 - 'Commerical Assumptions'!$L$20)) * 'Commerical Assumptions'!$L$18, 0)</f>
        <v>0</v>
      </c>
      <c r="R24" s="41">
        <f>IF(R4 = "Yes", ('Commerical Assumptions'!$L$17 * 12 * (1 + 'Commerical Assumptions'!$L$22)^(Q3 - 'Commerical Assumptions'!$L$20)) * 'Commerical Assumptions'!$L$18, 0)</f>
        <v>0</v>
      </c>
      <c r="S24" s="41">
        <f>IF(S4 = "Yes", ('Commerical Assumptions'!$L$17 * 12 * (1 + 'Commerical Assumptions'!$L$22)^(R3 - 'Commerical Assumptions'!$L$20)) * 'Commerical Assumptions'!$L$18, 0)</f>
        <v>0</v>
      </c>
      <c r="T24" s="41">
        <f>IF(T4 = "Yes", ('Commerical Assumptions'!$L$17 * 12 * (1 + 'Commerical Assumptions'!$L$22)^(S3 - 'Commerical Assumptions'!$L$20)) * 'Commerical Assumptions'!$L$18, 0)</f>
        <v>0</v>
      </c>
      <c r="U24" s="41">
        <f>IF(U4 = "Yes", ('Commerical Assumptions'!$L$17 * 12 * (1 + 'Commerical Assumptions'!$L$22)^(T3 - 'Commerical Assumptions'!$L$20)) * 'Commerical Assumptions'!$L$18, 0)</f>
        <v>0</v>
      </c>
      <c r="V24" s="41">
        <f>IF(V4 = "Yes", ('Commerical Assumptions'!$L$17 * 12 * (1 + 'Commerical Assumptions'!$L$22)^(U3 - 'Commerical Assumptions'!$L$20)) * 'Commerical Assumptions'!$L$18, 0)</f>
        <v>0</v>
      </c>
      <c r="W24" s="41">
        <f>IF(W4 = "Yes", ('Commerical Assumptions'!$L$17 * 12 * (1 + 'Commerical Assumptions'!$L$22)^(V3 - 'Commerical Assumptions'!$L$20)) * 'Commerical Assumptions'!$L$18, 0)</f>
        <v>0</v>
      </c>
      <c r="X24" s="41">
        <f>IF(X4 = "Yes", ('Commerical Assumptions'!$L$17 * 12 * (1 + 'Commerical Assumptions'!$L$22)^(W3 - 'Commerical Assumptions'!$L$20)) * 'Commerical Assumptions'!$L$18, 0)</f>
        <v>0</v>
      </c>
      <c r="Y24" s="41">
        <f>IF(Y4 = "Yes", ('Commerical Assumptions'!$L$17 * 12 * (1 + 'Commerical Assumptions'!$L$22)^(X3 - 'Commerical Assumptions'!$L$20)) * 'Commerical Assumptions'!$L$18, 0)</f>
        <v>0</v>
      </c>
      <c r="Z24" s="41">
        <f>IF(Z4 = "Yes", ('Commerical Assumptions'!$L$17 * 12 * (1 + 'Commerical Assumptions'!$L$22)^(Y3 - 'Commerical Assumptions'!$L$20)) * 'Commerical Assumptions'!$L$18, 0)</f>
        <v>0</v>
      </c>
      <c r="AA24" s="41">
        <f>IF(AA4 = "Yes", ('Commerical Assumptions'!$L$17 * 12 * (1 + 'Commerical Assumptions'!$L$22)^(Z3 - 'Commerical Assumptions'!$L$20)) * 'Commerical Assumptions'!$L$18, 0)</f>
        <v>0</v>
      </c>
      <c r="AB24" s="41">
        <f>IF(AB4 = "Yes", ('Commerical Assumptions'!$L$17 * 12 * (1 + 'Commerical Assumptions'!$L$22)^(AA3 - 'Commerical Assumptions'!$L$20)) * 'Commerical Assumptions'!$L$18, 0)</f>
        <v>0</v>
      </c>
      <c r="AC24" s="41">
        <f>IF(AC4 = "Yes", ('Commerical Assumptions'!$L$17 * 12 * (1 + 'Commerical Assumptions'!$L$22)^(AB3 - 'Commerical Assumptions'!$L$20)) * 'Commerical Assumptions'!$L$18, 0)</f>
        <v>0</v>
      </c>
      <c r="AD24" s="41">
        <f>IF(AD4 = "Yes", ('Commerical Assumptions'!$L$17 * 12 * (1 + 'Commerical Assumptions'!$L$22)^(AC3 - 'Commerical Assumptions'!$L$20)) * 'Commerical Assumptions'!$L$18, 0)</f>
        <v>0</v>
      </c>
      <c r="AE24" s="41">
        <f>IF(AE4 = "Yes", ('Commerical Assumptions'!$L$17 * 12 * (1 + 'Commerical Assumptions'!$L$22)^(AD3 - 'Commerical Assumptions'!$L$20)) * 'Commerical Assumptions'!$L$18, 0)</f>
        <v>0</v>
      </c>
      <c r="AF24" s="41">
        <f>IF(AF4 = "Yes", ('Commerical Assumptions'!$L$17 * 12 * (1 + 'Commerical Assumptions'!$L$22)^(AE3 - 'Commerical Assumptions'!$L$20)) * 'Commerical Assumptions'!$L$18, 0)</f>
        <v>0</v>
      </c>
      <c r="AG24" s="41">
        <f>IF(AG4 = "Yes", ('Commerical Assumptions'!$L$17 * 12 * (1 + 'Commerical Assumptions'!$L$22)^(AF3 - 'Commerical Assumptions'!$L$20)) * 'Commerical Assumptions'!$L$18, 0)</f>
        <v>0</v>
      </c>
      <c r="AH24" s="41">
        <f>IF(AH4 = "Yes", ('Commerical Assumptions'!$L$17 * 12 * (1 + 'Commerical Assumptions'!$L$22)^(AG3 - 'Commerical Assumptions'!$L$20)) * 'Commerical Assumptions'!$L$18, 0)</f>
        <v>0</v>
      </c>
      <c r="AI24" s="41">
        <f>IF(AI4 = "Yes", ('Commerical Assumptions'!$L$17 * 12 * (1 + 'Commerical Assumptions'!$L$22)^(AH3 - 'Commerical Assumptions'!$L$20)) * 'Commerical Assumptions'!$L$18, 0)</f>
        <v>0</v>
      </c>
      <c r="AJ24" s="41">
        <f>IF(AJ4 = "Yes", ('Commerical Assumptions'!$L$17 * 12 * (1 + 'Commerical Assumptions'!$L$22)^(AI3 - 'Commerical Assumptions'!$L$20)) * 'Commerical Assumptions'!$L$18, 0)</f>
        <v>0</v>
      </c>
      <c r="AK24" s="41">
        <f>IF(AK4 = "Yes", ('Commerical Assumptions'!$L$17 * 12 * (1 + 'Commerical Assumptions'!$L$22)^(AJ3 - 'Commerical Assumptions'!$L$20)) * 'Commerical Assumptions'!$L$18, 0)</f>
        <v>0</v>
      </c>
      <c r="AL24" s="41">
        <f>IF(AL4 = "Yes", ('Commerical Assumptions'!$L$17 * 12 * (1 + 'Commerical Assumptions'!$L$22)^(AK3 - 'Commerical Assumptions'!$L$20)) * 'Commerical Assumptions'!$L$18, 0)</f>
        <v>0</v>
      </c>
      <c r="AM24" s="41">
        <f>IF(AM4 = "Yes", ('Commerical Assumptions'!$L$17 * 12 * (1 + 'Commerical Assumptions'!$L$22)^(AL3 - 'Commerical Assumptions'!$L$20)) * 'Commerical Assumptions'!$L$18, 0)</f>
        <v>0</v>
      </c>
      <c r="AN24" s="41">
        <f>IF(AN4 = "Yes", ('Commerical Assumptions'!$L$17 * 12 * (1 + 'Commerical Assumptions'!$L$22)^(AM3 - 'Commerical Assumptions'!$L$20)) * 'Commerical Assumptions'!$L$18, 0)</f>
        <v>0</v>
      </c>
      <c r="AO24" s="41">
        <f>IF(AO4 = "Yes", ('Commerical Assumptions'!$L$17 * 12 * (1 + 'Commerical Assumptions'!$L$22)^(AN3 - 'Commerical Assumptions'!$L$20)) * 'Commerical Assumptions'!$L$18, 0)</f>
        <v>0</v>
      </c>
      <c r="AP24" s="41">
        <f>IF(AP4 = "Yes", ('Commerical Assumptions'!$L$17 * 12 * (1 + 'Commerical Assumptions'!$L$22)^(AO3 - 'Commerical Assumptions'!$L$20)) * 'Commerical Assumptions'!$L$18, 0)</f>
        <v>0</v>
      </c>
      <c r="AQ24" s="41">
        <f>IF(AQ4 = "Yes", ('Commerical Assumptions'!$L$17 * 12 * (1 + 'Commerical Assumptions'!$L$22)^(AP3 - 'Commerical Assumptions'!$L$20)) * 'Commerical Assumptions'!$L$18, 0)</f>
        <v>0</v>
      </c>
      <c r="AR24" s="41">
        <f>IF(AR4 = "Yes", ('Commerical Assumptions'!$L$17 * 12 * (1 + 'Commerical Assumptions'!$L$22)^(AQ3 - 'Commerical Assumptions'!$L$20)) * 'Commerical Assumptions'!$L$18, 0)</f>
        <v>0</v>
      </c>
      <c r="AS24" s="41">
        <f>IF(AS4 = "Yes", ('Commerical Assumptions'!$L$17 * 12 * (1 + 'Commerical Assumptions'!$L$22)^(AR3 - 'Commerical Assumptions'!$L$20)) * 'Commerical Assumptions'!$L$18, 0)</f>
        <v>0</v>
      </c>
      <c r="AT24" s="41">
        <f>IF(AT4 = "Yes", ('Commerical Assumptions'!$L$17 * 12 * (1 + 'Commerical Assumptions'!$L$22)^(AS3 - 'Commerical Assumptions'!$L$20)) * 'Commerical Assumptions'!$L$18, 0)</f>
        <v>0</v>
      </c>
      <c r="AU24" s="41">
        <f>IF(AU4 = "Yes", ('Commerical Assumptions'!$L$17 * 12 * (1 + 'Commerical Assumptions'!$L$22)^(AT3 - 'Commerical Assumptions'!$L$20)) * 'Commerical Assumptions'!$L$18, 0)</f>
        <v>0</v>
      </c>
      <c r="AV24" s="41">
        <f>IF(AV4 = "Yes", ('Commerical Assumptions'!$L$17 * 12 * (1 + 'Commerical Assumptions'!$L$22)^(AU3 - 'Commerical Assumptions'!$L$20)) * 'Commerical Assumptions'!$L$18, 0)</f>
        <v>0</v>
      </c>
      <c r="AW24" s="41">
        <f>IF(AW4 = "Yes", ('Commerical Assumptions'!$L$17 * 12 * (1 + 'Commerical Assumptions'!$L$22)^(AV3 - 'Commerical Assumptions'!$L$20)) * 'Commerical Assumptions'!$L$18, 0)</f>
        <v>0</v>
      </c>
      <c r="AX24" s="41">
        <f>IF(AX4 = "Yes", ('Commerical Assumptions'!$L$17 * 12 * (1 + 'Commerical Assumptions'!$L$22)^(AW3 - 'Commerical Assumptions'!$L$20)) * 'Commerical Assumptions'!$L$18, 0)</f>
        <v>0</v>
      </c>
      <c r="AY24" s="41">
        <f>IF(AY4 = "Yes", ('Commerical Assumptions'!$L$17 * 12 * (1 + 'Commerical Assumptions'!$L$22)^(AX3 - 'Commerical Assumptions'!$L$20)) * 'Commerical Assumptions'!$L$18, 0)</f>
        <v>0</v>
      </c>
      <c r="AZ24" s="41">
        <f>IF(AZ4 = "Yes", ('Commerical Assumptions'!$L$17 * 12 * (1 + 'Commerical Assumptions'!$L$22)^(AY3 - 'Commerical Assumptions'!$L$20)) * 'Commerical Assumptions'!$L$18, 0)</f>
        <v>0</v>
      </c>
      <c r="BA24" s="41">
        <f>IF(BA4 = "Yes", ('Commerical Assumptions'!$L$17 * 12 * (1 + 'Commerical Assumptions'!$L$22)^(AZ3 - 'Commerical Assumptions'!$L$20)) * 'Commerical Assumptions'!$L$18, 0)</f>
        <v>0</v>
      </c>
      <c r="BB24" s="41">
        <f>IF(BB4 = "Yes", ('Commerical Assumptions'!$L$17 * 12 * (1 + 'Commerical Assumptions'!$L$22)^(BA3 - 'Commerical Assumptions'!$L$20)) * 'Commerical Assumptions'!$L$18, 0)</f>
        <v>0</v>
      </c>
      <c r="BC24" s="41">
        <f>IF(BC4 = "Yes", ('Commerical Assumptions'!$L$17 * 12 * (1 + 'Commerical Assumptions'!$L$22)^(BB3 - 'Commerical Assumptions'!$L$20)) * 'Commerical Assumptions'!$L$18, 0)</f>
        <v>0</v>
      </c>
      <c r="BD24" s="41">
        <f>IF(BD4 = "Yes", ('Commerical Assumptions'!$L$17 * 12 * (1 + 'Commerical Assumptions'!$L$22)^(BC3 - 'Commerical Assumptions'!$L$20)) * 'Commerical Assumptions'!$L$18, 0)</f>
        <v>0</v>
      </c>
      <c r="BE24" s="41">
        <f>IF(BE4 = "Yes", ('Commerical Assumptions'!$L$17 * 12 * (1 + 'Commerical Assumptions'!$L$22)^(BD3 - 'Commerical Assumptions'!$L$20)) * 'Commerical Assumptions'!$L$18, 0)</f>
        <v>0</v>
      </c>
      <c r="BF24" s="41">
        <f>IF(BF4 = "Yes", ('Commerical Assumptions'!$L$17 * 12 * (1 + 'Commerical Assumptions'!$L$22)^(BE3 - 'Commerical Assumptions'!$L$20)) * 'Commerical Assumptions'!$L$18, 0)</f>
        <v>0</v>
      </c>
      <c r="BG24" s="41">
        <f>IF(BG4 = "Yes", ('Commerical Assumptions'!$L$17 * 12 * (1 + 'Commerical Assumptions'!$L$22)^(BF3 - 'Commerical Assumptions'!$L$20)) * 'Commerical Assumptions'!$L$18, 0)</f>
        <v>0</v>
      </c>
      <c r="BH24" s="41">
        <f>IF(BH4 = "Yes", ('Commerical Assumptions'!$L$17 * 12 * (1 + 'Commerical Assumptions'!$L$22)^(BG3 - 'Commerical Assumptions'!$L$20)) * 'Commerical Assumptions'!$L$18, 0)</f>
        <v>0</v>
      </c>
      <c r="BI24" s="41">
        <f>IF(BI4 = "Yes", ('Commerical Assumptions'!$L$17 * 12 * (1 + 'Commerical Assumptions'!$L$22)^(BH3 - 'Commerical Assumptions'!$L$20)) * 'Commerical Assumptions'!$L$18, 0)</f>
        <v>0</v>
      </c>
      <c r="BJ24" s="41">
        <f>IF(BJ4 = "Yes", ('Commerical Assumptions'!$L$17 * 12 * (1 + 'Commerical Assumptions'!$L$22)^(BI3 - 'Commerical Assumptions'!$L$20)) * 'Commerical Assumptions'!$L$18, 0)</f>
        <v>0</v>
      </c>
      <c r="BK24" s="41">
        <f>IF(BK4 = "Yes", ('Commerical Assumptions'!$L$17 * 12 * (1 + 'Commerical Assumptions'!$L$22)^(BJ3 - 'Commerical Assumptions'!$L$20)) * 'Commerical Assumptions'!$L$18, 0)</f>
        <v>0</v>
      </c>
      <c r="BL24" s="41">
        <f>IF(BL4 = "Yes", ('Commerical Assumptions'!$L$17 * 12 * (1 + 'Commerical Assumptions'!$L$22)^(BK3 - 'Commerical Assumptions'!$L$20)) * 'Commerical Assumptions'!$L$18, 0)</f>
        <v>0</v>
      </c>
      <c r="BM24" s="41">
        <f>IF(BM4 = "Yes", ('Commerical Assumptions'!$L$17 * 12 * (1 + 'Commerical Assumptions'!$L$22)^(BL3 - 'Commerical Assumptions'!$L$20)) * 'Commerical Assumptions'!$L$18, 0)</f>
        <v>0</v>
      </c>
      <c r="BN24" s="41">
        <f>IF(BN4 = "Yes", ('Commerical Assumptions'!$L$17 * 12 * (1 + 'Commerical Assumptions'!$L$22)^(BM3 - 'Commerical Assumptions'!$L$20)) * 'Commerical Assumptions'!$L$18, 0)</f>
        <v>0</v>
      </c>
      <c r="BO24" s="41">
        <f>IF(BO4 = "Yes", ('Commerical Assumptions'!$L$17 * 12 * (1 + 'Commerical Assumptions'!$L$22)^(BN3 - 'Commerical Assumptions'!$L$20)) * 'Commerical Assumptions'!$L$18, 0)</f>
        <v>0</v>
      </c>
      <c r="BP24" s="41">
        <f>IF(BP4 = "Yes", ('Commerical Assumptions'!$L$17 * 12 * (1 + 'Commerical Assumptions'!$L$22)^(BO3 - 'Commerical Assumptions'!$L$20)) * 'Commerical Assumptions'!$L$18, 0)</f>
        <v>0</v>
      </c>
      <c r="BQ24" s="41">
        <f>IF(BQ4 = "Yes", ('Commerical Assumptions'!$L$17 * 12 * (1 + 'Commerical Assumptions'!$L$22)^(BP3 - 'Commerical Assumptions'!$L$20)) * 'Commerical Assumptions'!$L$18, 0)</f>
        <v>0</v>
      </c>
      <c r="BR24" s="41">
        <f>IF(BR4 = "Yes", ('Commerical Assumptions'!$L$17 * 12 * (1 + 'Commerical Assumptions'!$L$22)^(BQ3 - 'Commerical Assumptions'!$L$20)) * 'Commerical Assumptions'!$L$18, 0)</f>
        <v>0</v>
      </c>
      <c r="BS24" s="41">
        <f>IF(BS4 = "Yes", ('Commerical Assumptions'!$L$17 * 12 * (1 + 'Commerical Assumptions'!$L$22)^(BR3 - 'Commerical Assumptions'!$L$20)) * 'Commerical Assumptions'!$L$18, 0)</f>
        <v>0</v>
      </c>
      <c r="BT24" s="41">
        <f>IF(BT4 = "Yes", ('Commerical Assumptions'!$L$17 * 12 * (1 + 'Commerical Assumptions'!$L$22)^(BS3 - 'Commerical Assumptions'!$L$20)) * 'Commerical Assumptions'!$L$18, 0)</f>
        <v>0</v>
      </c>
      <c r="BU24" s="41">
        <f>IF(BU4 = "Yes", ('Commerical Assumptions'!$L$17 * 12 * (1 + 'Commerical Assumptions'!$L$22)^(BT3 - 'Commerical Assumptions'!$L$20)) * 'Commerical Assumptions'!$L$18, 0)</f>
        <v>0</v>
      </c>
      <c r="BV24" s="41">
        <f>IF(BV4 = "Yes", ('Commerical Assumptions'!$L$17 * 12 * (1 + 'Commerical Assumptions'!$L$22)^(BU3 - 'Commerical Assumptions'!$L$20)) * 'Commerical Assumptions'!$L$18, 0)</f>
        <v>0</v>
      </c>
      <c r="BW24" s="41">
        <f>IF(BW4 = "Yes", ('Commerical Assumptions'!$L$17 * 12 * (1 + 'Commerical Assumptions'!$L$22)^(BV3 - 'Commerical Assumptions'!$L$20)) * 'Commerical Assumptions'!$L$18, 0)</f>
        <v>0</v>
      </c>
      <c r="BX24" s="41">
        <f>IF(BX4 = "Yes", ('Commerical Assumptions'!$L$17 * 12 * (1 + 'Commerical Assumptions'!$L$22)^(BW3 - 'Commerical Assumptions'!$L$20)) * 'Commerical Assumptions'!$L$18, 0)</f>
        <v>0</v>
      </c>
      <c r="BY24" s="41">
        <f>IF(BY4 = "Yes", ('Commerical Assumptions'!$L$17 * 12 * (1 + 'Commerical Assumptions'!$L$22)^(BX3 - 'Commerical Assumptions'!$L$20)) * 'Commerical Assumptions'!$L$18, 0)</f>
        <v>0</v>
      </c>
      <c r="BZ24" s="41">
        <f>IF(BZ4 = "Yes", ('Commerical Assumptions'!$L$17 * 12 * (1 + 'Commerical Assumptions'!$L$22)^(BY3 - 'Commerical Assumptions'!$L$20)) * 'Commerical Assumptions'!$L$18, 0)</f>
        <v>0</v>
      </c>
      <c r="CA24" s="41">
        <f>IF(CA4 = "Yes", ('Commerical Assumptions'!$L$17 * 12 * (1 + 'Commerical Assumptions'!$L$22)^(BZ3 - 'Commerical Assumptions'!$L$20)) * 'Commerical Assumptions'!$L$18, 0)</f>
        <v>0</v>
      </c>
      <c r="CB24" s="41">
        <f>IF(CB4 = "Yes", ('Commerical Assumptions'!$L$17 * 12 * (1 + 'Commerical Assumptions'!$L$22)^(CA3 - 'Commerical Assumptions'!$L$20)) * 'Commerical Assumptions'!$L$18, 0)</f>
        <v>0</v>
      </c>
      <c r="CC24" s="41">
        <f>IF(CC4 = "Yes", ('Commerical Assumptions'!$L$17 * 12 * (1 + 'Commerical Assumptions'!$L$22)^(CB3 - 'Commerical Assumptions'!$L$20)) * 'Commerical Assumptions'!$L$18, 0)</f>
        <v>0</v>
      </c>
      <c r="CD24" s="41">
        <f>IF(CD4 = "Yes", ('Commerical Assumptions'!$L$17 * 12 * (1 + 'Commerical Assumptions'!$L$22)^(CC3 - 'Commerical Assumptions'!$L$20)) * 'Commerical Assumptions'!$L$18, 0)</f>
        <v>0</v>
      </c>
      <c r="CE24" s="41">
        <f>IF(CE4 = "Yes", ('Commerical Assumptions'!$L$17 * 12 * (1 + 'Commerical Assumptions'!$L$22)^(CD3 - 'Commerical Assumptions'!$L$20)) * 'Commerical Assumptions'!$L$18, 0)</f>
        <v>0</v>
      </c>
      <c r="CF24" s="41">
        <f>IF(CF4 = "Yes", ('Commerical Assumptions'!$L$17 * 12 * (1 + 'Commerical Assumptions'!$L$22)^(CE3 - 'Commerical Assumptions'!$L$20)) * 'Commerical Assumptions'!$L$18, 0)</f>
        <v>0</v>
      </c>
      <c r="CG24" s="41">
        <f>IF(CG4 = "Yes", ('Commerical Assumptions'!$L$17 * 12 * (1 + 'Commerical Assumptions'!$L$22)^(CF3 - 'Commerical Assumptions'!$L$20)) * 'Commerical Assumptions'!$L$18, 0)</f>
        <v>0</v>
      </c>
      <c r="CH24" s="41">
        <f>IF(CH4 = "Yes", ('Commerical Assumptions'!$L$17 * 12 * (1 + 'Commerical Assumptions'!$L$22)^(CG3 - 'Commerical Assumptions'!$L$20)) * 'Commerical Assumptions'!$L$18, 0)</f>
        <v>0</v>
      </c>
      <c r="CI24" s="41">
        <f>IF(CI4 = "Yes", ('Commerical Assumptions'!$L$17 * 12 * (1 + 'Commerical Assumptions'!$L$22)^(CH3 - 'Commerical Assumptions'!$L$20)) * 'Commerical Assumptions'!$L$18, 0)</f>
        <v>0</v>
      </c>
      <c r="CJ24" s="41">
        <f>IF(CJ4 = "Yes", ('Commerical Assumptions'!$L$17 * 12 * (1 + 'Commerical Assumptions'!$L$22)^(CI3 - 'Commerical Assumptions'!$L$20)) * 'Commerical Assumptions'!$L$18, 0)</f>
        <v>0</v>
      </c>
      <c r="CK24" s="41">
        <f>IF(CK4 = "Yes", ('Commerical Assumptions'!$L$17 * 12 * (1 + 'Commerical Assumptions'!$L$22)^(CJ3 - 'Commerical Assumptions'!$L$20)) * 'Commerical Assumptions'!$L$18, 0)</f>
        <v>0</v>
      </c>
      <c r="CL24" s="41">
        <f>IF(CL4 = "Yes", ('Commerical Assumptions'!$L$17 * 12 * (1 + 'Commerical Assumptions'!$L$22)^(CK3 - 'Commerical Assumptions'!$L$20)) * 'Commerical Assumptions'!$L$18, 0)</f>
        <v>0</v>
      </c>
      <c r="CM24" s="41">
        <f>IF(CM4 = "Yes", ('Commerical Assumptions'!$L$17 * 12 * (1 + 'Commerical Assumptions'!$L$22)^(CL3 - 'Commerical Assumptions'!$L$20)) * 'Commerical Assumptions'!$L$18, 0)</f>
        <v>0</v>
      </c>
      <c r="CN24" s="41">
        <f>IF(CN4 = "Yes", ('Commerical Assumptions'!$L$17 * 12 * (1 + 'Commerical Assumptions'!$L$22)^(CM3 - 'Commerical Assumptions'!$L$20)) * 'Commerical Assumptions'!$L$18, 0)</f>
        <v>0</v>
      </c>
      <c r="CO24" s="41">
        <f>IF(CO4 = "Yes", ('Commerical Assumptions'!$L$17 * 12 * (1 + 'Commerical Assumptions'!$L$22)^(CN3 - 'Commerical Assumptions'!$L$20)) * 'Commerical Assumptions'!$L$18, 0)</f>
        <v>0</v>
      </c>
      <c r="CP24" s="41">
        <f>IF(CP4 = "Yes", ('Commerical Assumptions'!$L$17 * 12 * (1 + 'Commerical Assumptions'!$L$22)^(CO3 - 'Commerical Assumptions'!$L$20)) * 'Commerical Assumptions'!$L$18, 0)</f>
        <v>0</v>
      </c>
      <c r="CQ24" s="41">
        <f>IF(CQ4 = "Yes", ('Commerical Assumptions'!$L$17 * 12 * (1 + 'Commerical Assumptions'!$L$22)^(CP3 - 'Commerical Assumptions'!$L$20)) * 'Commerical Assumptions'!$L$18, 0)</f>
        <v>0</v>
      </c>
      <c r="CR24" s="41">
        <f>IF(CR4 = "Yes", ('Commerical Assumptions'!$L$17 * 12 * (1 + 'Commerical Assumptions'!$L$22)^(CQ3 - 'Commerical Assumptions'!$L$20)) * 'Commerical Assumptions'!$L$18, 0)</f>
        <v>0</v>
      </c>
      <c r="CS24" s="41">
        <f>IF(CS4 = "Yes", ('Commerical Assumptions'!$L$17 * 12 * (1 + 'Commerical Assumptions'!$L$22)^(CR3 - 'Commerical Assumptions'!$L$20)) * 'Commerical Assumptions'!$L$18, 0)</f>
        <v>0</v>
      </c>
      <c r="CT24" s="41">
        <f>IF(CT4 = "Yes", ('Commerical Assumptions'!$L$17 * 12 * (1 + 'Commerical Assumptions'!$L$22)^(CS3 - 'Commerical Assumptions'!$L$20)) * 'Commerical Assumptions'!$L$18, 0)</f>
        <v>0</v>
      </c>
      <c r="CU24" s="41">
        <f>IF(CU4 = "Yes", ('Commerical Assumptions'!$L$17 * 12 * (1 + 'Commerical Assumptions'!$L$22)^(CT3 - 'Commerical Assumptions'!$L$20)) * 'Commerical Assumptions'!$L$18, 0)</f>
        <v>0</v>
      </c>
      <c r="CV24" s="41">
        <f>IF(CV4 = "Yes", ('Commerical Assumptions'!$L$17 * 12 * (1 + 'Commerical Assumptions'!$L$22)^(CU3 - 'Commerical Assumptions'!$L$20)) * 'Commerical Assumptions'!$L$18, 0)</f>
        <v>0</v>
      </c>
    </row>
    <row r="25" spans="1:100" ht="20.25" customHeight="1">
      <c r="C25" s="25" t="s">
        <v>94</v>
      </c>
    </row>
    <row r="26" spans="1:100" s="21" customFormat="1" ht="20.25" customHeight="1">
      <c r="A26"/>
      <c r="B26"/>
      <c r="C26" s="25"/>
      <c r="D26" s="21" t="s">
        <v>87</v>
      </c>
      <c r="E26" s="41">
        <f>E16-E21</f>
        <v>0</v>
      </c>
      <c r="F26" s="41">
        <f t="shared" ref="F26:T26" si="16">F16-F21</f>
        <v>0</v>
      </c>
      <c r="G26" s="41">
        <f t="shared" si="16"/>
        <v>0</v>
      </c>
      <c r="H26" s="41">
        <f t="shared" si="16"/>
        <v>42268.070501930488</v>
      </c>
      <c r="I26" s="41">
        <f t="shared" si="16"/>
        <v>43789.721039999989</v>
      </c>
      <c r="J26" s="41">
        <f t="shared" si="16"/>
        <v>45366.150997439989</v>
      </c>
      <c r="K26" s="41">
        <f t="shared" si="16"/>
        <v>46999.33243334783</v>
      </c>
      <c r="L26" s="41">
        <f t="shared" si="16"/>
        <v>48691.308400948357</v>
      </c>
      <c r="M26" s="41">
        <f t="shared" si="16"/>
        <v>50444.195503382492</v>
      </c>
      <c r="N26" s="41">
        <f t="shared" si="16"/>
        <v>52260.186541504278</v>
      </c>
      <c r="O26" s="41">
        <f t="shared" si="16"/>
        <v>54141.553256998406</v>
      </c>
      <c r="P26" s="41">
        <f t="shared" si="16"/>
        <v>56090.649174250364</v>
      </c>
      <c r="Q26" s="41">
        <f t="shared" si="16"/>
        <v>0</v>
      </c>
      <c r="R26" s="41">
        <f t="shared" si="16"/>
        <v>0</v>
      </c>
      <c r="S26" s="41">
        <f t="shared" si="16"/>
        <v>0</v>
      </c>
      <c r="T26" s="41">
        <f t="shared" si="16"/>
        <v>0</v>
      </c>
      <c r="U26" s="41">
        <f t="shared" ref="U26:AZ26" si="17">U16-U21</f>
        <v>0</v>
      </c>
      <c r="V26" s="41">
        <f t="shared" si="17"/>
        <v>0</v>
      </c>
      <c r="W26" s="41">
        <f t="shared" si="17"/>
        <v>0</v>
      </c>
      <c r="X26" s="41">
        <f t="shared" si="17"/>
        <v>0</v>
      </c>
      <c r="Y26" s="41">
        <f t="shared" si="17"/>
        <v>0</v>
      </c>
      <c r="Z26" s="41">
        <f t="shared" si="17"/>
        <v>0</v>
      </c>
      <c r="AA26" s="41">
        <f t="shared" si="17"/>
        <v>0</v>
      </c>
      <c r="AB26" s="41">
        <f t="shared" si="17"/>
        <v>0</v>
      </c>
      <c r="AC26" s="41">
        <f t="shared" si="17"/>
        <v>0</v>
      </c>
      <c r="AD26" s="41">
        <f t="shared" si="17"/>
        <v>0</v>
      </c>
      <c r="AE26" s="41">
        <f t="shared" si="17"/>
        <v>0</v>
      </c>
      <c r="AF26" s="41">
        <f t="shared" si="17"/>
        <v>0</v>
      </c>
      <c r="AG26" s="41">
        <f t="shared" si="17"/>
        <v>0</v>
      </c>
      <c r="AH26" s="41">
        <f t="shared" si="17"/>
        <v>0</v>
      </c>
      <c r="AI26" s="41">
        <f t="shared" si="17"/>
        <v>0</v>
      </c>
      <c r="AJ26" s="41">
        <f t="shared" si="17"/>
        <v>0</v>
      </c>
      <c r="AK26" s="41">
        <f t="shared" si="17"/>
        <v>0</v>
      </c>
      <c r="AL26" s="41">
        <f t="shared" si="17"/>
        <v>0</v>
      </c>
      <c r="AM26" s="41">
        <f t="shared" si="17"/>
        <v>0</v>
      </c>
      <c r="AN26" s="41">
        <f t="shared" si="17"/>
        <v>0</v>
      </c>
      <c r="AO26" s="41">
        <f t="shared" si="17"/>
        <v>0</v>
      </c>
      <c r="AP26" s="41">
        <f t="shared" si="17"/>
        <v>0</v>
      </c>
      <c r="AQ26" s="41">
        <f t="shared" si="17"/>
        <v>0</v>
      </c>
      <c r="AR26" s="41">
        <f t="shared" si="17"/>
        <v>0</v>
      </c>
      <c r="AS26" s="41">
        <f t="shared" si="17"/>
        <v>0</v>
      </c>
      <c r="AT26" s="41">
        <f t="shared" si="17"/>
        <v>0</v>
      </c>
      <c r="AU26" s="41">
        <f t="shared" si="17"/>
        <v>0</v>
      </c>
      <c r="AV26" s="41">
        <f t="shared" si="17"/>
        <v>0</v>
      </c>
      <c r="AW26" s="41">
        <f t="shared" si="17"/>
        <v>0</v>
      </c>
      <c r="AX26" s="41">
        <f t="shared" si="17"/>
        <v>0</v>
      </c>
      <c r="AY26" s="41">
        <f t="shared" si="17"/>
        <v>0</v>
      </c>
      <c r="AZ26" s="41">
        <f t="shared" si="17"/>
        <v>0</v>
      </c>
      <c r="BA26" s="41">
        <f t="shared" ref="BA26:CF26" si="18">BA16-BA21</f>
        <v>0</v>
      </c>
      <c r="BB26" s="41">
        <f t="shared" si="18"/>
        <v>0</v>
      </c>
      <c r="BC26" s="41">
        <f t="shared" si="18"/>
        <v>0</v>
      </c>
      <c r="BD26" s="41">
        <f t="shared" si="18"/>
        <v>0</v>
      </c>
      <c r="BE26" s="41">
        <f t="shared" si="18"/>
        <v>0</v>
      </c>
      <c r="BF26" s="41">
        <f t="shared" si="18"/>
        <v>0</v>
      </c>
      <c r="BG26" s="41">
        <f t="shared" si="18"/>
        <v>0</v>
      </c>
      <c r="BH26" s="41">
        <f t="shared" si="18"/>
        <v>0</v>
      </c>
      <c r="BI26" s="41">
        <f t="shared" si="18"/>
        <v>0</v>
      </c>
      <c r="BJ26" s="41">
        <f t="shared" si="18"/>
        <v>0</v>
      </c>
      <c r="BK26" s="41">
        <f t="shared" si="18"/>
        <v>0</v>
      </c>
      <c r="BL26" s="41">
        <f t="shared" si="18"/>
        <v>0</v>
      </c>
      <c r="BM26" s="41">
        <f t="shared" si="18"/>
        <v>0</v>
      </c>
      <c r="BN26" s="41">
        <f t="shared" si="18"/>
        <v>0</v>
      </c>
      <c r="BO26" s="41">
        <f t="shared" si="18"/>
        <v>0</v>
      </c>
      <c r="BP26" s="41">
        <f t="shared" si="18"/>
        <v>0</v>
      </c>
      <c r="BQ26" s="41">
        <f t="shared" si="18"/>
        <v>0</v>
      </c>
      <c r="BR26" s="41">
        <f t="shared" si="18"/>
        <v>0</v>
      </c>
      <c r="BS26" s="41">
        <f t="shared" si="18"/>
        <v>0</v>
      </c>
      <c r="BT26" s="41">
        <f t="shared" si="18"/>
        <v>0</v>
      </c>
      <c r="BU26" s="41">
        <f t="shared" si="18"/>
        <v>0</v>
      </c>
      <c r="BV26" s="41">
        <f t="shared" si="18"/>
        <v>0</v>
      </c>
      <c r="BW26" s="41">
        <f t="shared" si="18"/>
        <v>0</v>
      </c>
      <c r="BX26" s="41">
        <f t="shared" si="18"/>
        <v>0</v>
      </c>
      <c r="BY26" s="41">
        <f t="shared" si="18"/>
        <v>0</v>
      </c>
      <c r="BZ26" s="41">
        <f t="shared" si="18"/>
        <v>0</v>
      </c>
      <c r="CA26" s="41">
        <f t="shared" si="18"/>
        <v>0</v>
      </c>
      <c r="CB26" s="41">
        <f t="shared" si="18"/>
        <v>0</v>
      </c>
      <c r="CC26" s="41">
        <f t="shared" si="18"/>
        <v>0</v>
      </c>
      <c r="CD26" s="41">
        <f t="shared" si="18"/>
        <v>0</v>
      </c>
      <c r="CE26" s="41">
        <f t="shared" si="18"/>
        <v>0</v>
      </c>
      <c r="CF26" s="41">
        <f t="shared" si="18"/>
        <v>0</v>
      </c>
      <c r="CG26" s="41">
        <f t="shared" ref="CG26:CV26" si="19">CG16-CG21</f>
        <v>0</v>
      </c>
      <c r="CH26" s="41">
        <f t="shared" si="19"/>
        <v>0</v>
      </c>
      <c r="CI26" s="41">
        <f t="shared" si="19"/>
        <v>0</v>
      </c>
      <c r="CJ26" s="41">
        <f t="shared" si="19"/>
        <v>0</v>
      </c>
      <c r="CK26" s="41">
        <f t="shared" si="19"/>
        <v>0</v>
      </c>
      <c r="CL26" s="41">
        <f t="shared" si="19"/>
        <v>0</v>
      </c>
      <c r="CM26" s="41">
        <f t="shared" si="19"/>
        <v>0</v>
      </c>
      <c r="CN26" s="41">
        <f t="shared" si="19"/>
        <v>0</v>
      </c>
      <c r="CO26" s="41">
        <f t="shared" si="19"/>
        <v>0</v>
      </c>
      <c r="CP26" s="41">
        <f t="shared" si="19"/>
        <v>0</v>
      </c>
      <c r="CQ26" s="41">
        <f t="shared" si="19"/>
        <v>0</v>
      </c>
      <c r="CR26" s="41">
        <f t="shared" si="19"/>
        <v>0</v>
      </c>
      <c r="CS26" s="41">
        <f t="shared" si="19"/>
        <v>0</v>
      </c>
      <c r="CT26" s="41">
        <f t="shared" si="19"/>
        <v>0</v>
      </c>
      <c r="CU26" s="41">
        <f t="shared" si="19"/>
        <v>0</v>
      </c>
      <c r="CV26" s="41">
        <f t="shared" si="19"/>
        <v>0</v>
      </c>
    </row>
    <row r="27" spans="1:100" ht="20.25" customHeight="1">
      <c r="C27" s="25"/>
      <c r="D27" t="s">
        <v>88</v>
      </c>
      <c r="E27" s="42">
        <f t="shared" ref="E27:T27" si="20">E17-E22</f>
        <v>0</v>
      </c>
      <c r="F27" s="42">
        <f t="shared" si="20"/>
        <v>0</v>
      </c>
      <c r="G27" s="42">
        <f t="shared" si="20"/>
        <v>0</v>
      </c>
      <c r="H27" s="42">
        <f t="shared" si="20"/>
        <v>76676.436972972966</v>
      </c>
      <c r="I27" s="42">
        <f t="shared" si="20"/>
        <v>79436.788703999991</v>
      </c>
      <c r="J27" s="42">
        <f t="shared" si="20"/>
        <v>82296.513097343995</v>
      </c>
      <c r="K27" s="42">
        <f t="shared" si="20"/>
        <v>85259.187568848371</v>
      </c>
      <c r="L27" s="42">
        <f t="shared" si="20"/>
        <v>88328.518321326919</v>
      </c>
      <c r="M27" s="42">
        <f t="shared" si="20"/>
        <v>91508.34498089469</v>
      </c>
      <c r="N27" s="42">
        <f t="shared" si="20"/>
        <v>94802.645400206908</v>
      </c>
      <c r="O27" s="42">
        <f t="shared" si="20"/>
        <v>98215.540634614343</v>
      </c>
      <c r="P27" s="42">
        <f t="shared" si="20"/>
        <v>101751.30009746047</v>
      </c>
      <c r="Q27" s="42">
        <f t="shared" si="20"/>
        <v>0</v>
      </c>
      <c r="R27" s="42">
        <f t="shared" si="20"/>
        <v>0</v>
      </c>
      <c r="S27" s="42">
        <f t="shared" si="20"/>
        <v>0</v>
      </c>
      <c r="T27" s="42">
        <f t="shared" si="20"/>
        <v>0</v>
      </c>
      <c r="U27" s="42">
        <f t="shared" ref="U27:AZ27" si="21">U17-U22</f>
        <v>0</v>
      </c>
      <c r="V27" s="42">
        <f t="shared" si="21"/>
        <v>0</v>
      </c>
      <c r="W27" s="42">
        <f t="shared" si="21"/>
        <v>0</v>
      </c>
      <c r="X27" s="42">
        <f t="shared" si="21"/>
        <v>0</v>
      </c>
      <c r="Y27" s="42">
        <f t="shared" si="21"/>
        <v>0</v>
      </c>
      <c r="Z27" s="42">
        <f t="shared" si="21"/>
        <v>0</v>
      </c>
      <c r="AA27" s="42">
        <f t="shared" si="21"/>
        <v>0</v>
      </c>
      <c r="AB27" s="42">
        <f t="shared" si="21"/>
        <v>0</v>
      </c>
      <c r="AC27" s="42">
        <f t="shared" si="21"/>
        <v>0</v>
      </c>
      <c r="AD27" s="42">
        <f t="shared" si="21"/>
        <v>0</v>
      </c>
      <c r="AE27" s="42">
        <f t="shared" si="21"/>
        <v>0</v>
      </c>
      <c r="AF27" s="42">
        <f t="shared" si="21"/>
        <v>0</v>
      </c>
      <c r="AG27" s="42">
        <f t="shared" si="21"/>
        <v>0</v>
      </c>
      <c r="AH27" s="42">
        <f t="shared" si="21"/>
        <v>0</v>
      </c>
      <c r="AI27" s="42">
        <f t="shared" si="21"/>
        <v>0</v>
      </c>
      <c r="AJ27" s="42">
        <f t="shared" si="21"/>
        <v>0</v>
      </c>
      <c r="AK27" s="42">
        <f t="shared" si="21"/>
        <v>0</v>
      </c>
      <c r="AL27" s="42">
        <f t="shared" si="21"/>
        <v>0</v>
      </c>
      <c r="AM27" s="42">
        <f t="shared" si="21"/>
        <v>0</v>
      </c>
      <c r="AN27" s="42">
        <f t="shared" si="21"/>
        <v>0</v>
      </c>
      <c r="AO27" s="42">
        <f t="shared" si="21"/>
        <v>0</v>
      </c>
      <c r="AP27" s="42">
        <f t="shared" si="21"/>
        <v>0</v>
      </c>
      <c r="AQ27" s="42">
        <f t="shared" si="21"/>
        <v>0</v>
      </c>
      <c r="AR27" s="42">
        <f t="shared" si="21"/>
        <v>0</v>
      </c>
      <c r="AS27" s="42">
        <f t="shared" si="21"/>
        <v>0</v>
      </c>
      <c r="AT27" s="42">
        <f t="shared" si="21"/>
        <v>0</v>
      </c>
      <c r="AU27" s="42">
        <f t="shared" si="21"/>
        <v>0</v>
      </c>
      <c r="AV27" s="42">
        <f t="shared" si="21"/>
        <v>0</v>
      </c>
      <c r="AW27" s="42">
        <f t="shared" si="21"/>
        <v>0</v>
      </c>
      <c r="AX27" s="42">
        <f t="shared" si="21"/>
        <v>0</v>
      </c>
      <c r="AY27" s="42">
        <f t="shared" si="21"/>
        <v>0</v>
      </c>
      <c r="AZ27" s="42">
        <f t="shared" si="21"/>
        <v>0</v>
      </c>
      <c r="BA27" s="42">
        <f t="shared" ref="BA27:CF27" si="22">BA17-BA22</f>
        <v>0</v>
      </c>
      <c r="BB27" s="42">
        <f t="shared" si="22"/>
        <v>0</v>
      </c>
      <c r="BC27" s="42">
        <f t="shared" si="22"/>
        <v>0</v>
      </c>
      <c r="BD27" s="42">
        <f t="shared" si="22"/>
        <v>0</v>
      </c>
      <c r="BE27" s="42">
        <f t="shared" si="22"/>
        <v>0</v>
      </c>
      <c r="BF27" s="42">
        <f t="shared" si="22"/>
        <v>0</v>
      </c>
      <c r="BG27" s="42">
        <f t="shared" si="22"/>
        <v>0</v>
      </c>
      <c r="BH27" s="42">
        <f t="shared" si="22"/>
        <v>0</v>
      </c>
      <c r="BI27" s="42">
        <f t="shared" si="22"/>
        <v>0</v>
      </c>
      <c r="BJ27" s="42">
        <f t="shared" si="22"/>
        <v>0</v>
      </c>
      <c r="BK27" s="42">
        <f t="shared" si="22"/>
        <v>0</v>
      </c>
      <c r="BL27" s="42">
        <f t="shared" si="22"/>
        <v>0</v>
      </c>
      <c r="BM27" s="42">
        <f t="shared" si="22"/>
        <v>0</v>
      </c>
      <c r="BN27" s="42">
        <f t="shared" si="22"/>
        <v>0</v>
      </c>
      <c r="BO27" s="42">
        <f t="shared" si="22"/>
        <v>0</v>
      </c>
      <c r="BP27" s="42">
        <f t="shared" si="22"/>
        <v>0</v>
      </c>
      <c r="BQ27" s="42">
        <f t="shared" si="22"/>
        <v>0</v>
      </c>
      <c r="BR27" s="42">
        <f t="shared" si="22"/>
        <v>0</v>
      </c>
      <c r="BS27" s="42">
        <f t="shared" si="22"/>
        <v>0</v>
      </c>
      <c r="BT27" s="42">
        <f t="shared" si="22"/>
        <v>0</v>
      </c>
      <c r="BU27" s="42">
        <f t="shared" si="22"/>
        <v>0</v>
      </c>
      <c r="BV27" s="42">
        <f t="shared" si="22"/>
        <v>0</v>
      </c>
      <c r="BW27" s="42">
        <f t="shared" si="22"/>
        <v>0</v>
      </c>
      <c r="BX27" s="42">
        <f t="shared" si="22"/>
        <v>0</v>
      </c>
      <c r="BY27" s="42">
        <f t="shared" si="22"/>
        <v>0</v>
      </c>
      <c r="BZ27" s="42">
        <f t="shared" si="22"/>
        <v>0</v>
      </c>
      <c r="CA27" s="42">
        <f t="shared" si="22"/>
        <v>0</v>
      </c>
      <c r="CB27" s="42">
        <f t="shared" si="22"/>
        <v>0</v>
      </c>
      <c r="CC27" s="42">
        <f t="shared" si="22"/>
        <v>0</v>
      </c>
      <c r="CD27" s="42">
        <f t="shared" si="22"/>
        <v>0</v>
      </c>
      <c r="CE27" s="42">
        <f t="shared" si="22"/>
        <v>0</v>
      </c>
      <c r="CF27" s="42">
        <f t="shared" si="22"/>
        <v>0</v>
      </c>
      <c r="CG27" s="42">
        <f t="shared" ref="CG27:CV27" si="23">CG17-CG22</f>
        <v>0</v>
      </c>
      <c r="CH27" s="42">
        <f t="shared" si="23"/>
        <v>0</v>
      </c>
      <c r="CI27" s="42">
        <f t="shared" si="23"/>
        <v>0</v>
      </c>
      <c r="CJ27" s="42">
        <f t="shared" si="23"/>
        <v>0</v>
      </c>
      <c r="CK27" s="42">
        <f t="shared" si="23"/>
        <v>0</v>
      </c>
      <c r="CL27" s="42">
        <f t="shared" si="23"/>
        <v>0</v>
      </c>
      <c r="CM27" s="42">
        <f t="shared" si="23"/>
        <v>0</v>
      </c>
      <c r="CN27" s="42">
        <f t="shared" si="23"/>
        <v>0</v>
      </c>
      <c r="CO27" s="42">
        <f t="shared" si="23"/>
        <v>0</v>
      </c>
      <c r="CP27" s="42">
        <f t="shared" si="23"/>
        <v>0</v>
      </c>
      <c r="CQ27" s="42">
        <f t="shared" si="23"/>
        <v>0</v>
      </c>
      <c r="CR27" s="42">
        <f t="shared" si="23"/>
        <v>0</v>
      </c>
      <c r="CS27" s="42">
        <f t="shared" si="23"/>
        <v>0</v>
      </c>
      <c r="CT27" s="42">
        <f t="shared" si="23"/>
        <v>0</v>
      </c>
      <c r="CU27" s="42">
        <f t="shared" si="23"/>
        <v>0</v>
      </c>
      <c r="CV27" s="42">
        <f t="shared" si="23"/>
        <v>0</v>
      </c>
    </row>
    <row r="28" spans="1:100" s="21" customFormat="1" ht="20.25" customHeight="1">
      <c r="A28"/>
      <c r="B28"/>
      <c r="C28" s="25"/>
      <c r="D28" s="21" t="s">
        <v>89</v>
      </c>
      <c r="E28" s="41">
        <f t="shared" ref="E28:T28" si="24">E18-E23</f>
        <v>0</v>
      </c>
      <c r="F28" s="41">
        <f t="shared" si="24"/>
        <v>0</v>
      </c>
      <c r="G28" s="41">
        <f t="shared" si="24"/>
        <v>0</v>
      </c>
      <c r="H28" s="41">
        <f t="shared" si="24"/>
        <v>76676.436972972966</v>
      </c>
      <c r="I28" s="41">
        <f t="shared" si="24"/>
        <v>79436.788703999991</v>
      </c>
      <c r="J28" s="41">
        <f t="shared" si="24"/>
        <v>82296.513097343995</v>
      </c>
      <c r="K28" s="41">
        <f t="shared" si="24"/>
        <v>85259.187568848371</v>
      </c>
      <c r="L28" s="41">
        <f t="shared" si="24"/>
        <v>88328.518321326919</v>
      </c>
      <c r="M28" s="41">
        <f t="shared" si="24"/>
        <v>91508.34498089469</v>
      </c>
      <c r="N28" s="41">
        <f t="shared" si="24"/>
        <v>94802.645400206908</v>
      </c>
      <c r="O28" s="41">
        <f t="shared" si="24"/>
        <v>98215.540634614343</v>
      </c>
      <c r="P28" s="41">
        <f t="shared" si="24"/>
        <v>101751.30009746047</v>
      </c>
      <c r="Q28" s="41">
        <f t="shared" si="24"/>
        <v>0</v>
      </c>
      <c r="R28" s="41">
        <f t="shared" si="24"/>
        <v>0</v>
      </c>
      <c r="S28" s="41">
        <f t="shared" si="24"/>
        <v>0</v>
      </c>
      <c r="T28" s="41">
        <f t="shared" si="24"/>
        <v>0</v>
      </c>
      <c r="U28" s="41">
        <f t="shared" ref="U28:AZ28" si="25">U18-U23</f>
        <v>0</v>
      </c>
      <c r="V28" s="41">
        <f t="shared" si="25"/>
        <v>0</v>
      </c>
      <c r="W28" s="41">
        <f t="shared" si="25"/>
        <v>0</v>
      </c>
      <c r="X28" s="41">
        <f t="shared" si="25"/>
        <v>0</v>
      </c>
      <c r="Y28" s="41">
        <f t="shared" si="25"/>
        <v>0</v>
      </c>
      <c r="Z28" s="41">
        <f t="shared" si="25"/>
        <v>0</v>
      </c>
      <c r="AA28" s="41">
        <f t="shared" si="25"/>
        <v>0</v>
      </c>
      <c r="AB28" s="41">
        <f t="shared" si="25"/>
        <v>0</v>
      </c>
      <c r="AC28" s="41">
        <f t="shared" si="25"/>
        <v>0</v>
      </c>
      <c r="AD28" s="41">
        <f t="shared" si="25"/>
        <v>0</v>
      </c>
      <c r="AE28" s="41">
        <f t="shared" si="25"/>
        <v>0</v>
      </c>
      <c r="AF28" s="41">
        <f t="shared" si="25"/>
        <v>0</v>
      </c>
      <c r="AG28" s="41">
        <f t="shared" si="25"/>
        <v>0</v>
      </c>
      <c r="AH28" s="41">
        <f t="shared" si="25"/>
        <v>0</v>
      </c>
      <c r="AI28" s="41">
        <f t="shared" si="25"/>
        <v>0</v>
      </c>
      <c r="AJ28" s="41">
        <f t="shared" si="25"/>
        <v>0</v>
      </c>
      <c r="AK28" s="41">
        <f t="shared" si="25"/>
        <v>0</v>
      </c>
      <c r="AL28" s="41">
        <f t="shared" si="25"/>
        <v>0</v>
      </c>
      <c r="AM28" s="41">
        <f t="shared" si="25"/>
        <v>0</v>
      </c>
      <c r="AN28" s="41">
        <f t="shared" si="25"/>
        <v>0</v>
      </c>
      <c r="AO28" s="41">
        <f t="shared" si="25"/>
        <v>0</v>
      </c>
      <c r="AP28" s="41">
        <f t="shared" si="25"/>
        <v>0</v>
      </c>
      <c r="AQ28" s="41">
        <f t="shared" si="25"/>
        <v>0</v>
      </c>
      <c r="AR28" s="41">
        <f t="shared" si="25"/>
        <v>0</v>
      </c>
      <c r="AS28" s="41">
        <f t="shared" si="25"/>
        <v>0</v>
      </c>
      <c r="AT28" s="41">
        <f t="shared" si="25"/>
        <v>0</v>
      </c>
      <c r="AU28" s="41">
        <f t="shared" si="25"/>
        <v>0</v>
      </c>
      <c r="AV28" s="41">
        <f t="shared" si="25"/>
        <v>0</v>
      </c>
      <c r="AW28" s="41">
        <f t="shared" si="25"/>
        <v>0</v>
      </c>
      <c r="AX28" s="41">
        <f t="shared" si="25"/>
        <v>0</v>
      </c>
      <c r="AY28" s="41">
        <f t="shared" si="25"/>
        <v>0</v>
      </c>
      <c r="AZ28" s="41">
        <f t="shared" si="25"/>
        <v>0</v>
      </c>
      <c r="BA28" s="41">
        <f t="shared" ref="BA28:CF28" si="26">BA18-BA23</f>
        <v>0</v>
      </c>
      <c r="BB28" s="41">
        <f t="shared" si="26"/>
        <v>0</v>
      </c>
      <c r="BC28" s="41">
        <f t="shared" si="26"/>
        <v>0</v>
      </c>
      <c r="BD28" s="41">
        <f t="shared" si="26"/>
        <v>0</v>
      </c>
      <c r="BE28" s="41">
        <f t="shared" si="26"/>
        <v>0</v>
      </c>
      <c r="BF28" s="41">
        <f t="shared" si="26"/>
        <v>0</v>
      </c>
      <c r="BG28" s="41">
        <f t="shared" si="26"/>
        <v>0</v>
      </c>
      <c r="BH28" s="41">
        <f t="shared" si="26"/>
        <v>0</v>
      </c>
      <c r="BI28" s="41">
        <f t="shared" si="26"/>
        <v>0</v>
      </c>
      <c r="BJ28" s="41">
        <f t="shared" si="26"/>
        <v>0</v>
      </c>
      <c r="BK28" s="41">
        <f t="shared" si="26"/>
        <v>0</v>
      </c>
      <c r="BL28" s="41">
        <f t="shared" si="26"/>
        <v>0</v>
      </c>
      <c r="BM28" s="41">
        <f t="shared" si="26"/>
        <v>0</v>
      </c>
      <c r="BN28" s="41">
        <f t="shared" si="26"/>
        <v>0</v>
      </c>
      <c r="BO28" s="41">
        <f t="shared" si="26"/>
        <v>0</v>
      </c>
      <c r="BP28" s="41">
        <f t="shared" si="26"/>
        <v>0</v>
      </c>
      <c r="BQ28" s="41">
        <f t="shared" si="26"/>
        <v>0</v>
      </c>
      <c r="BR28" s="41">
        <f t="shared" si="26"/>
        <v>0</v>
      </c>
      <c r="BS28" s="41">
        <f t="shared" si="26"/>
        <v>0</v>
      </c>
      <c r="BT28" s="41">
        <f t="shared" si="26"/>
        <v>0</v>
      </c>
      <c r="BU28" s="41">
        <f t="shared" si="26"/>
        <v>0</v>
      </c>
      <c r="BV28" s="41">
        <f t="shared" si="26"/>
        <v>0</v>
      </c>
      <c r="BW28" s="41">
        <f t="shared" si="26"/>
        <v>0</v>
      </c>
      <c r="BX28" s="41">
        <f t="shared" si="26"/>
        <v>0</v>
      </c>
      <c r="BY28" s="41">
        <f t="shared" si="26"/>
        <v>0</v>
      </c>
      <c r="BZ28" s="41">
        <f t="shared" si="26"/>
        <v>0</v>
      </c>
      <c r="CA28" s="41">
        <f t="shared" si="26"/>
        <v>0</v>
      </c>
      <c r="CB28" s="41">
        <f t="shared" si="26"/>
        <v>0</v>
      </c>
      <c r="CC28" s="41">
        <f t="shared" si="26"/>
        <v>0</v>
      </c>
      <c r="CD28" s="41">
        <f t="shared" si="26"/>
        <v>0</v>
      </c>
      <c r="CE28" s="41">
        <f t="shared" si="26"/>
        <v>0</v>
      </c>
      <c r="CF28" s="41">
        <f t="shared" si="26"/>
        <v>0</v>
      </c>
      <c r="CG28" s="41">
        <f t="shared" ref="CG28:CV28" si="27">CG18-CG23</f>
        <v>0</v>
      </c>
      <c r="CH28" s="41">
        <f t="shared" si="27"/>
        <v>0</v>
      </c>
      <c r="CI28" s="41">
        <f t="shared" si="27"/>
        <v>0</v>
      </c>
      <c r="CJ28" s="41">
        <f t="shared" si="27"/>
        <v>0</v>
      </c>
      <c r="CK28" s="41">
        <f t="shared" si="27"/>
        <v>0</v>
      </c>
      <c r="CL28" s="41">
        <f t="shared" si="27"/>
        <v>0</v>
      </c>
      <c r="CM28" s="41">
        <f t="shared" si="27"/>
        <v>0</v>
      </c>
      <c r="CN28" s="41">
        <f t="shared" si="27"/>
        <v>0</v>
      </c>
      <c r="CO28" s="41">
        <f t="shared" si="27"/>
        <v>0</v>
      </c>
      <c r="CP28" s="41">
        <f t="shared" si="27"/>
        <v>0</v>
      </c>
      <c r="CQ28" s="41">
        <f t="shared" si="27"/>
        <v>0</v>
      </c>
      <c r="CR28" s="41">
        <f t="shared" si="27"/>
        <v>0</v>
      </c>
      <c r="CS28" s="41">
        <f t="shared" si="27"/>
        <v>0</v>
      </c>
      <c r="CT28" s="41">
        <f t="shared" si="27"/>
        <v>0</v>
      </c>
      <c r="CU28" s="41">
        <f t="shared" si="27"/>
        <v>0</v>
      </c>
      <c r="CV28" s="41">
        <f t="shared" si="27"/>
        <v>0</v>
      </c>
    </row>
    <row r="29" spans="1:100" ht="20.25" customHeight="1">
      <c r="C29" s="25"/>
      <c r="D29" t="s">
        <v>90</v>
      </c>
      <c r="E29" s="42">
        <f t="shared" ref="E29:T29" si="28">E19-E24</f>
        <v>0</v>
      </c>
      <c r="F29" s="42">
        <f t="shared" si="28"/>
        <v>0</v>
      </c>
      <c r="G29" s="42">
        <f t="shared" si="28"/>
        <v>0</v>
      </c>
      <c r="H29" s="42">
        <f t="shared" si="28"/>
        <v>354819.15799227793</v>
      </c>
      <c r="I29" s="42">
        <f t="shared" si="28"/>
        <v>367592.64767999999</v>
      </c>
      <c r="J29" s="42">
        <f t="shared" si="28"/>
        <v>380825.98299648002</v>
      </c>
      <c r="K29" s="42">
        <f t="shared" si="28"/>
        <v>394535.71838435321</v>
      </c>
      <c r="L29" s="42">
        <f t="shared" si="28"/>
        <v>408739.00424618996</v>
      </c>
      <c r="M29" s="42">
        <f t="shared" si="28"/>
        <v>423453.60839905287</v>
      </c>
      <c r="N29" s="42">
        <f t="shared" si="28"/>
        <v>438697.93830141879</v>
      </c>
      <c r="O29" s="42">
        <f t="shared" si="28"/>
        <v>454491.06408026977</v>
      </c>
      <c r="P29" s="42">
        <f t="shared" si="28"/>
        <v>470852.74238715955</v>
      </c>
      <c r="Q29" s="42">
        <f t="shared" si="28"/>
        <v>0</v>
      </c>
      <c r="R29" s="42">
        <f t="shared" si="28"/>
        <v>0</v>
      </c>
      <c r="S29" s="42">
        <f t="shared" si="28"/>
        <v>0</v>
      </c>
      <c r="T29" s="42">
        <f t="shared" si="28"/>
        <v>0</v>
      </c>
      <c r="U29" s="42">
        <f t="shared" ref="U29:AZ29" si="29">U19-U24</f>
        <v>0</v>
      </c>
      <c r="V29" s="42">
        <f t="shared" si="29"/>
        <v>0</v>
      </c>
      <c r="W29" s="42">
        <f t="shared" si="29"/>
        <v>0</v>
      </c>
      <c r="X29" s="42">
        <f t="shared" si="29"/>
        <v>0</v>
      </c>
      <c r="Y29" s="42">
        <f t="shared" si="29"/>
        <v>0</v>
      </c>
      <c r="Z29" s="42">
        <f t="shared" si="29"/>
        <v>0</v>
      </c>
      <c r="AA29" s="42">
        <f t="shared" si="29"/>
        <v>0</v>
      </c>
      <c r="AB29" s="42">
        <f t="shared" si="29"/>
        <v>0</v>
      </c>
      <c r="AC29" s="42">
        <f t="shared" si="29"/>
        <v>0</v>
      </c>
      <c r="AD29" s="42">
        <f t="shared" si="29"/>
        <v>0</v>
      </c>
      <c r="AE29" s="42">
        <f t="shared" si="29"/>
        <v>0</v>
      </c>
      <c r="AF29" s="42">
        <f t="shared" si="29"/>
        <v>0</v>
      </c>
      <c r="AG29" s="42">
        <f t="shared" si="29"/>
        <v>0</v>
      </c>
      <c r="AH29" s="42">
        <f t="shared" si="29"/>
        <v>0</v>
      </c>
      <c r="AI29" s="42">
        <f t="shared" si="29"/>
        <v>0</v>
      </c>
      <c r="AJ29" s="42">
        <f t="shared" si="29"/>
        <v>0</v>
      </c>
      <c r="AK29" s="42">
        <f t="shared" si="29"/>
        <v>0</v>
      </c>
      <c r="AL29" s="42">
        <f t="shared" si="29"/>
        <v>0</v>
      </c>
      <c r="AM29" s="42">
        <f t="shared" si="29"/>
        <v>0</v>
      </c>
      <c r="AN29" s="42">
        <f t="shared" si="29"/>
        <v>0</v>
      </c>
      <c r="AO29" s="42">
        <f t="shared" si="29"/>
        <v>0</v>
      </c>
      <c r="AP29" s="42">
        <f t="shared" si="29"/>
        <v>0</v>
      </c>
      <c r="AQ29" s="42">
        <f t="shared" si="29"/>
        <v>0</v>
      </c>
      <c r="AR29" s="42">
        <f t="shared" si="29"/>
        <v>0</v>
      </c>
      <c r="AS29" s="42">
        <f t="shared" si="29"/>
        <v>0</v>
      </c>
      <c r="AT29" s="42">
        <f t="shared" si="29"/>
        <v>0</v>
      </c>
      <c r="AU29" s="42">
        <f t="shared" si="29"/>
        <v>0</v>
      </c>
      <c r="AV29" s="42">
        <f t="shared" si="29"/>
        <v>0</v>
      </c>
      <c r="AW29" s="42">
        <f t="shared" si="29"/>
        <v>0</v>
      </c>
      <c r="AX29" s="42">
        <f t="shared" si="29"/>
        <v>0</v>
      </c>
      <c r="AY29" s="42">
        <f t="shared" si="29"/>
        <v>0</v>
      </c>
      <c r="AZ29" s="42">
        <f t="shared" si="29"/>
        <v>0</v>
      </c>
      <c r="BA29" s="42">
        <f t="shared" ref="BA29:CF29" si="30">BA19-BA24</f>
        <v>0</v>
      </c>
      <c r="BB29" s="42">
        <f t="shared" si="30"/>
        <v>0</v>
      </c>
      <c r="BC29" s="42">
        <f t="shared" si="30"/>
        <v>0</v>
      </c>
      <c r="BD29" s="42">
        <f t="shared" si="30"/>
        <v>0</v>
      </c>
      <c r="BE29" s="42">
        <f t="shared" si="30"/>
        <v>0</v>
      </c>
      <c r="BF29" s="42">
        <f t="shared" si="30"/>
        <v>0</v>
      </c>
      <c r="BG29" s="42">
        <f t="shared" si="30"/>
        <v>0</v>
      </c>
      <c r="BH29" s="42">
        <f t="shared" si="30"/>
        <v>0</v>
      </c>
      <c r="BI29" s="42">
        <f t="shared" si="30"/>
        <v>0</v>
      </c>
      <c r="BJ29" s="42">
        <f t="shared" si="30"/>
        <v>0</v>
      </c>
      <c r="BK29" s="42">
        <f t="shared" si="30"/>
        <v>0</v>
      </c>
      <c r="BL29" s="42">
        <f t="shared" si="30"/>
        <v>0</v>
      </c>
      <c r="BM29" s="42">
        <f t="shared" si="30"/>
        <v>0</v>
      </c>
      <c r="BN29" s="42">
        <f t="shared" si="30"/>
        <v>0</v>
      </c>
      <c r="BO29" s="42">
        <f t="shared" si="30"/>
        <v>0</v>
      </c>
      <c r="BP29" s="42">
        <f t="shared" si="30"/>
        <v>0</v>
      </c>
      <c r="BQ29" s="42">
        <f t="shared" si="30"/>
        <v>0</v>
      </c>
      <c r="BR29" s="42">
        <f t="shared" si="30"/>
        <v>0</v>
      </c>
      <c r="BS29" s="42">
        <f t="shared" si="30"/>
        <v>0</v>
      </c>
      <c r="BT29" s="42">
        <f t="shared" si="30"/>
        <v>0</v>
      </c>
      <c r="BU29" s="42">
        <f t="shared" si="30"/>
        <v>0</v>
      </c>
      <c r="BV29" s="42">
        <f t="shared" si="30"/>
        <v>0</v>
      </c>
      <c r="BW29" s="42">
        <f t="shared" si="30"/>
        <v>0</v>
      </c>
      <c r="BX29" s="42">
        <f t="shared" si="30"/>
        <v>0</v>
      </c>
      <c r="BY29" s="42">
        <f t="shared" si="30"/>
        <v>0</v>
      </c>
      <c r="BZ29" s="42">
        <f t="shared" si="30"/>
        <v>0</v>
      </c>
      <c r="CA29" s="42">
        <f t="shared" si="30"/>
        <v>0</v>
      </c>
      <c r="CB29" s="42">
        <f t="shared" si="30"/>
        <v>0</v>
      </c>
      <c r="CC29" s="42">
        <f t="shared" si="30"/>
        <v>0</v>
      </c>
      <c r="CD29" s="42">
        <f t="shared" si="30"/>
        <v>0</v>
      </c>
      <c r="CE29" s="42">
        <f t="shared" si="30"/>
        <v>0</v>
      </c>
      <c r="CF29" s="42">
        <f t="shared" si="30"/>
        <v>0</v>
      </c>
      <c r="CG29" s="42">
        <f t="shared" ref="CG29:CV29" si="31">CG19-CG24</f>
        <v>0</v>
      </c>
      <c r="CH29" s="42">
        <f t="shared" si="31"/>
        <v>0</v>
      </c>
      <c r="CI29" s="42">
        <f t="shared" si="31"/>
        <v>0</v>
      </c>
      <c r="CJ29" s="42">
        <f t="shared" si="31"/>
        <v>0</v>
      </c>
      <c r="CK29" s="42">
        <f t="shared" si="31"/>
        <v>0</v>
      </c>
      <c r="CL29" s="42">
        <f t="shared" si="31"/>
        <v>0</v>
      </c>
      <c r="CM29" s="42">
        <f t="shared" si="31"/>
        <v>0</v>
      </c>
      <c r="CN29" s="42">
        <f t="shared" si="31"/>
        <v>0</v>
      </c>
      <c r="CO29" s="42">
        <f t="shared" si="31"/>
        <v>0</v>
      </c>
      <c r="CP29" s="42">
        <f t="shared" si="31"/>
        <v>0</v>
      </c>
      <c r="CQ29" s="42">
        <f t="shared" si="31"/>
        <v>0</v>
      </c>
      <c r="CR29" s="42">
        <f t="shared" si="31"/>
        <v>0</v>
      </c>
      <c r="CS29" s="42">
        <f t="shared" si="31"/>
        <v>0</v>
      </c>
      <c r="CT29" s="42">
        <f t="shared" si="31"/>
        <v>0</v>
      </c>
      <c r="CU29" s="42">
        <f t="shared" si="31"/>
        <v>0</v>
      </c>
      <c r="CV29" s="42">
        <f t="shared" si="31"/>
        <v>0</v>
      </c>
    </row>
    <row r="30" spans="1:100" s="21" customFormat="1" ht="20.25" customHeight="1">
      <c r="A30"/>
      <c r="B30"/>
      <c r="C30" s="25" t="s">
        <v>95</v>
      </c>
    </row>
    <row r="31" spans="1:100" ht="20.25" customHeight="1">
      <c r="C31" s="25"/>
      <c r="D31" t="s">
        <v>96</v>
      </c>
      <c r="E31" s="42">
        <f>SUM(E26:E29)</f>
        <v>0</v>
      </c>
      <c r="F31" s="42">
        <f t="shared" ref="F31:T31" si="32">SUM(F26:F29)</f>
        <v>0</v>
      </c>
      <c r="G31" s="42">
        <f t="shared" si="32"/>
        <v>0</v>
      </c>
      <c r="H31" s="42">
        <f t="shared" si="32"/>
        <v>550440.10244015441</v>
      </c>
      <c r="I31" s="42">
        <f t="shared" si="32"/>
        <v>570255.94612800004</v>
      </c>
      <c r="J31" s="42">
        <f t="shared" si="32"/>
        <v>590785.16018860799</v>
      </c>
      <c r="K31" s="42">
        <f t="shared" si="32"/>
        <v>612053.42595539778</v>
      </c>
      <c r="L31" s="42">
        <f t="shared" si="32"/>
        <v>634087.34928979212</v>
      </c>
      <c r="M31" s="42">
        <f t="shared" si="32"/>
        <v>656914.49386422476</v>
      </c>
      <c r="N31" s="42">
        <f t="shared" si="32"/>
        <v>680563.41564333695</v>
      </c>
      <c r="O31" s="42">
        <f t="shared" si="32"/>
        <v>705063.69860649691</v>
      </c>
      <c r="P31" s="42">
        <f t="shared" si="32"/>
        <v>730445.99175633083</v>
      </c>
      <c r="Q31" s="42">
        <f t="shared" si="32"/>
        <v>0</v>
      </c>
      <c r="R31" s="42">
        <f t="shared" si="32"/>
        <v>0</v>
      </c>
      <c r="S31" s="42">
        <f t="shared" si="32"/>
        <v>0</v>
      </c>
      <c r="T31" s="42">
        <f t="shared" si="32"/>
        <v>0</v>
      </c>
      <c r="U31" s="42">
        <f t="shared" ref="U31:AZ31" si="33">SUM(U26:U29)</f>
        <v>0</v>
      </c>
      <c r="V31" s="42">
        <f t="shared" si="33"/>
        <v>0</v>
      </c>
      <c r="W31" s="42">
        <f t="shared" si="33"/>
        <v>0</v>
      </c>
      <c r="X31" s="42">
        <f t="shared" si="33"/>
        <v>0</v>
      </c>
      <c r="Y31" s="42">
        <f t="shared" si="33"/>
        <v>0</v>
      </c>
      <c r="Z31" s="42">
        <f t="shared" si="33"/>
        <v>0</v>
      </c>
      <c r="AA31" s="42">
        <f t="shared" si="33"/>
        <v>0</v>
      </c>
      <c r="AB31" s="42">
        <f t="shared" si="33"/>
        <v>0</v>
      </c>
      <c r="AC31" s="42">
        <f t="shared" si="33"/>
        <v>0</v>
      </c>
      <c r="AD31" s="42">
        <f t="shared" si="33"/>
        <v>0</v>
      </c>
      <c r="AE31" s="42">
        <f t="shared" si="33"/>
        <v>0</v>
      </c>
      <c r="AF31" s="42">
        <f t="shared" si="33"/>
        <v>0</v>
      </c>
      <c r="AG31" s="42">
        <f t="shared" si="33"/>
        <v>0</v>
      </c>
      <c r="AH31" s="42">
        <f t="shared" si="33"/>
        <v>0</v>
      </c>
      <c r="AI31" s="42">
        <f t="shared" si="33"/>
        <v>0</v>
      </c>
      <c r="AJ31" s="42">
        <f t="shared" si="33"/>
        <v>0</v>
      </c>
      <c r="AK31" s="42">
        <f t="shared" si="33"/>
        <v>0</v>
      </c>
      <c r="AL31" s="42">
        <f t="shared" si="33"/>
        <v>0</v>
      </c>
      <c r="AM31" s="42">
        <f t="shared" si="33"/>
        <v>0</v>
      </c>
      <c r="AN31" s="42">
        <f t="shared" si="33"/>
        <v>0</v>
      </c>
      <c r="AO31" s="42">
        <f t="shared" si="33"/>
        <v>0</v>
      </c>
      <c r="AP31" s="42">
        <f t="shared" si="33"/>
        <v>0</v>
      </c>
      <c r="AQ31" s="42">
        <f t="shared" si="33"/>
        <v>0</v>
      </c>
      <c r="AR31" s="42">
        <f t="shared" si="33"/>
        <v>0</v>
      </c>
      <c r="AS31" s="42">
        <f t="shared" si="33"/>
        <v>0</v>
      </c>
      <c r="AT31" s="42">
        <f t="shared" si="33"/>
        <v>0</v>
      </c>
      <c r="AU31" s="42">
        <f t="shared" si="33"/>
        <v>0</v>
      </c>
      <c r="AV31" s="42">
        <f t="shared" si="33"/>
        <v>0</v>
      </c>
      <c r="AW31" s="42">
        <f t="shared" si="33"/>
        <v>0</v>
      </c>
      <c r="AX31" s="42">
        <f t="shared" si="33"/>
        <v>0</v>
      </c>
      <c r="AY31" s="42">
        <f t="shared" si="33"/>
        <v>0</v>
      </c>
      <c r="AZ31" s="42">
        <f t="shared" si="33"/>
        <v>0</v>
      </c>
      <c r="BA31" s="42">
        <f t="shared" ref="BA31:CF31" si="34">SUM(BA26:BA29)</f>
        <v>0</v>
      </c>
      <c r="BB31" s="42">
        <f t="shared" si="34"/>
        <v>0</v>
      </c>
      <c r="BC31" s="42">
        <f t="shared" si="34"/>
        <v>0</v>
      </c>
      <c r="BD31" s="42">
        <f t="shared" si="34"/>
        <v>0</v>
      </c>
      <c r="BE31" s="42">
        <f t="shared" si="34"/>
        <v>0</v>
      </c>
      <c r="BF31" s="42">
        <f t="shared" si="34"/>
        <v>0</v>
      </c>
      <c r="BG31" s="42">
        <f t="shared" si="34"/>
        <v>0</v>
      </c>
      <c r="BH31" s="42">
        <f t="shared" si="34"/>
        <v>0</v>
      </c>
      <c r="BI31" s="42">
        <f t="shared" si="34"/>
        <v>0</v>
      </c>
      <c r="BJ31" s="42">
        <f t="shared" si="34"/>
        <v>0</v>
      </c>
      <c r="BK31" s="42">
        <f t="shared" si="34"/>
        <v>0</v>
      </c>
      <c r="BL31" s="42">
        <f t="shared" si="34"/>
        <v>0</v>
      </c>
      <c r="BM31" s="42">
        <f t="shared" si="34"/>
        <v>0</v>
      </c>
      <c r="BN31" s="42">
        <f t="shared" si="34"/>
        <v>0</v>
      </c>
      <c r="BO31" s="42">
        <f t="shared" si="34"/>
        <v>0</v>
      </c>
      <c r="BP31" s="42">
        <f t="shared" si="34"/>
        <v>0</v>
      </c>
      <c r="BQ31" s="42">
        <f t="shared" si="34"/>
        <v>0</v>
      </c>
      <c r="BR31" s="42">
        <f t="shared" si="34"/>
        <v>0</v>
      </c>
      <c r="BS31" s="42">
        <f t="shared" si="34"/>
        <v>0</v>
      </c>
      <c r="BT31" s="42">
        <f t="shared" si="34"/>
        <v>0</v>
      </c>
      <c r="BU31" s="42">
        <f t="shared" si="34"/>
        <v>0</v>
      </c>
      <c r="BV31" s="42">
        <f t="shared" si="34"/>
        <v>0</v>
      </c>
      <c r="BW31" s="42">
        <f t="shared" si="34"/>
        <v>0</v>
      </c>
      <c r="BX31" s="42">
        <f t="shared" si="34"/>
        <v>0</v>
      </c>
      <c r="BY31" s="42">
        <f t="shared" si="34"/>
        <v>0</v>
      </c>
      <c r="BZ31" s="42">
        <f t="shared" si="34"/>
        <v>0</v>
      </c>
      <c r="CA31" s="42">
        <f t="shared" si="34"/>
        <v>0</v>
      </c>
      <c r="CB31" s="42">
        <f t="shared" si="34"/>
        <v>0</v>
      </c>
      <c r="CC31" s="42">
        <f t="shared" si="34"/>
        <v>0</v>
      </c>
      <c r="CD31" s="42">
        <f t="shared" si="34"/>
        <v>0</v>
      </c>
      <c r="CE31" s="42">
        <f t="shared" si="34"/>
        <v>0</v>
      </c>
      <c r="CF31" s="42">
        <f t="shared" si="34"/>
        <v>0</v>
      </c>
      <c r="CG31" s="42">
        <f t="shared" ref="CG31:CV31" si="35">SUM(CG26:CG29)</f>
        <v>0</v>
      </c>
      <c r="CH31" s="42">
        <f t="shared" si="35"/>
        <v>0</v>
      </c>
      <c r="CI31" s="42">
        <f t="shared" si="35"/>
        <v>0</v>
      </c>
      <c r="CJ31" s="42">
        <f t="shared" si="35"/>
        <v>0</v>
      </c>
      <c r="CK31" s="42">
        <f t="shared" si="35"/>
        <v>0</v>
      </c>
      <c r="CL31" s="42">
        <f t="shared" si="35"/>
        <v>0</v>
      </c>
      <c r="CM31" s="42">
        <f t="shared" si="35"/>
        <v>0</v>
      </c>
      <c r="CN31" s="42">
        <f t="shared" si="35"/>
        <v>0</v>
      </c>
      <c r="CO31" s="42">
        <f t="shared" si="35"/>
        <v>0</v>
      </c>
      <c r="CP31" s="42">
        <f t="shared" si="35"/>
        <v>0</v>
      </c>
      <c r="CQ31" s="42">
        <f t="shared" si="35"/>
        <v>0</v>
      </c>
      <c r="CR31" s="42">
        <f t="shared" si="35"/>
        <v>0</v>
      </c>
      <c r="CS31" s="42">
        <f t="shared" si="35"/>
        <v>0</v>
      </c>
      <c r="CT31" s="42">
        <f t="shared" si="35"/>
        <v>0</v>
      </c>
      <c r="CU31" s="42">
        <f t="shared" si="35"/>
        <v>0</v>
      </c>
      <c r="CV31" s="42">
        <f t="shared" si="35"/>
        <v>0</v>
      </c>
    </row>
    <row r="32" spans="1:100" s="21" customFormat="1" ht="20.25" customHeight="1">
      <c r="A32"/>
      <c r="B32"/>
      <c r="C32" s="25" t="s">
        <v>97</v>
      </c>
    </row>
    <row r="33" spans="1:100" s="42" customFormat="1" ht="20.25" customHeight="1">
      <c r="C33" s="44"/>
      <c r="D33" s="42" t="s">
        <v>98</v>
      </c>
      <c r="E33" s="42">
        <f>IF(COLUMN()-COLUMN($E$1) = 'Commerical Assumptions'!$F$7, F31 / 'Commerical Assumptions'!$F$4, 0)</f>
        <v>0</v>
      </c>
      <c r="F33" s="42">
        <f>IF(COLUMN()-COLUMN($E$1) = 'Commerical Assumptions'!$F$7, G31 / 'Commerical Assumptions'!$F$4, 0)</f>
        <v>0</v>
      </c>
      <c r="G33" s="42">
        <f>IF(COLUMN()-COLUMN($E$1) = 'Commerical Assumptions'!$F$7, H31 / 'Commerical Assumptions'!$F$4, 0)</f>
        <v>0</v>
      </c>
      <c r="H33" s="42">
        <f>IF(COLUMN()-COLUMN($E$1) = 'Commerical Assumptions'!$F$7, I31 / 'Commerical Assumptions'!$F$4, 0)</f>
        <v>0</v>
      </c>
      <c r="I33" s="42">
        <f>IF(COLUMN()-COLUMN($E$1) = 'Commerical Assumptions'!$F$7, J31 / 'Commerical Assumptions'!$F$4, 0)</f>
        <v>0</v>
      </c>
      <c r="J33" s="42">
        <f>IF(COLUMN()-COLUMN($E$1) = 'Commerical Assumptions'!$F$7, K31 / 'Commerical Assumptions'!$F$4, 0)</f>
        <v>0</v>
      </c>
      <c r="K33" s="42">
        <f>IF(COLUMN()-COLUMN($E$1) = 'Commerical Assumptions'!$F$7, L31 / 'Commerical Assumptions'!$F$4, 0)</f>
        <v>0</v>
      </c>
      <c r="L33" s="42">
        <f>IF(COLUMN()-COLUMN($E$1) = 'Commerical Assumptions'!$F$7, M31 / 'Commerical Assumptions'!$F$4, 0)</f>
        <v>0</v>
      </c>
      <c r="M33" s="42">
        <f>IF(COLUMN()-COLUMN($E$1) = 'Commerical Assumptions'!$F$7, N31 / 'Commerical Assumptions'!$F$4, 0)</f>
        <v>0</v>
      </c>
      <c r="N33" s="42">
        <f>IF(COLUMN()-COLUMN($E$1) = 'Commerical Assumptions'!$F$7, O31 / 'Commerical Assumptions'!$F$4, 0)</f>
        <v>0</v>
      </c>
      <c r="O33" s="42">
        <f>IF(COLUMN()-COLUMN($E$1) = 'Commerical Assumptions'!$F$7, P31 / 'Commerical Assumptions'!$F$4, 0)</f>
        <v>11000692.646932693</v>
      </c>
      <c r="P33" s="42">
        <f>IF(COLUMN()-COLUMN($E$1) = 'Commerical Assumptions'!$F$7, Q31 / 'Commerical Assumptions'!$F$4, 0)</f>
        <v>0</v>
      </c>
      <c r="Q33" s="42">
        <f>IF(COLUMN()-COLUMN($E$1) = 'Commerical Assumptions'!$F$7, R31 / 'Commerical Assumptions'!$F$4, 0)</f>
        <v>0</v>
      </c>
      <c r="R33" s="42">
        <f>IF(COLUMN()-COLUMN($E$1) = 'Commerical Assumptions'!$F$7, S31 / 'Commerical Assumptions'!$F$4, 0)</f>
        <v>0</v>
      </c>
      <c r="S33" s="42">
        <f>IF(COLUMN()-COLUMN($E$1) = 'Commerical Assumptions'!$F$7, T31 / 'Commerical Assumptions'!$F$4, 0)</f>
        <v>0</v>
      </c>
      <c r="T33" s="42">
        <f>IF(COLUMN()-COLUMN($E$1) = 'Commerical Assumptions'!$F$7, U31 / 'Commerical Assumptions'!$F$4, 0)</f>
        <v>0</v>
      </c>
      <c r="U33" s="42">
        <f>IF(COLUMN()-COLUMN($E$1) = 'Commerical Assumptions'!$F$7, V31 / 'Commerical Assumptions'!$F$4, 0)</f>
        <v>0</v>
      </c>
      <c r="V33" s="42">
        <f>IF(COLUMN()-COLUMN($E$1) = 'Commerical Assumptions'!$F$7, W31 / 'Commerical Assumptions'!$F$4, 0)</f>
        <v>0</v>
      </c>
      <c r="W33" s="42">
        <f>IF(COLUMN()-COLUMN($E$1) = 'Commerical Assumptions'!$F$7, X31 / 'Commerical Assumptions'!$F$4, 0)</f>
        <v>0</v>
      </c>
      <c r="X33" s="42">
        <f>IF(COLUMN()-COLUMN($E$1) = 'Commerical Assumptions'!$F$7, Y31 / 'Commerical Assumptions'!$F$4, 0)</f>
        <v>0</v>
      </c>
      <c r="Y33" s="42">
        <f>IF(COLUMN()-COLUMN($E$1) = 'Commerical Assumptions'!$F$7, Z31 / 'Commerical Assumptions'!$F$4, 0)</f>
        <v>0</v>
      </c>
      <c r="Z33" s="42">
        <f>IF(COLUMN()-COLUMN($E$1) = 'Commerical Assumptions'!$F$7, AA31 / 'Commerical Assumptions'!$F$4, 0)</f>
        <v>0</v>
      </c>
      <c r="AA33" s="42">
        <f>IF(COLUMN()-COLUMN($E$1) = 'Commerical Assumptions'!$F$7, AB31 / 'Commerical Assumptions'!$F$4, 0)</f>
        <v>0</v>
      </c>
      <c r="AB33" s="42">
        <f>IF(COLUMN()-COLUMN($E$1) = 'Commerical Assumptions'!$F$7, AC31 / 'Commerical Assumptions'!$F$4, 0)</f>
        <v>0</v>
      </c>
      <c r="AC33" s="42">
        <f>IF(COLUMN()-COLUMN($E$1) = 'Commerical Assumptions'!$F$7, AD31 / 'Commerical Assumptions'!$F$4, 0)</f>
        <v>0</v>
      </c>
      <c r="AD33" s="42">
        <f>IF(COLUMN()-COLUMN($E$1) = 'Commerical Assumptions'!$F$7, AE31 / 'Commerical Assumptions'!$F$4, 0)</f>
        <v>0</v>
      </c>
      <c r="AE33" s="42">
        <f>IF(COLUMN()-COLUMN($E$1) = 'Commerical Assumptions'!$F$7, AF31 / 'Commerical Assumptions'!$F$4, 0)</f>
        <v>0</v>
      </c>
      <c r="AF33" s="42">
        <f>IF(COLUMN()-COLUMN($E$1) = 'Commerical Assumptions'!$F$7, AG31 / 'Commerical Assumptions'!$F$4, 0)</f>
        <v>0</v>
      </c>
      <c r="AG33" s="42">
        <f>IF(COLUMN()-COLUMN($E$1) = 'Commerical Assumptions'!$F$7, AH31 / 'Commerical Assumptions'!$F$4, 0)</f>
        <v>0</v>
      </c>
      <c r="AH33" s="42">
        <f>IF(COLUMN()-COLUMN($E$1) = 'Commerical Assumptions'!$F$7, AI31 / 'Commerical Assumptions'!$F$4, 0)</f>
        <v>0</v>
      </c>
      <c r="AI33" s="42">
        <f>IF(COLUMN()-COLUMN($E$1) = 'Commerical Assumptions'!$F$7, AJ31 / 'Commerical Assumptions'!$F$4, 0)</f>
        <v>0</v>
      </c>
      <c r="AJ33" s="42">
        <f>IF(COLUMN()-COLUMN($E$1) = 'Commerical Assumptions'!$F$7, AK31 / 'Commerical Assumptions'!$F$4, 0)</f>
        <v>0</v>
      </c>
      <c r="AK33" s="42">
        <f>IF(COLUMN()-COLUMN($E$1) = 'Commerical Assumptions'!$F$7, AL31 / 'Commerical Assumptions'!$F$4, 0)</f>
        <v>0</v>
      </c>
      <c r="AL33" s="42">
        <f>IF(COLUMN()-COLUMN($E$1) = 'Commerical Assumptions'!$F$7, AM31 / 'Commerical Assumptions'!$F$4, 0)</f>
        <v>0</v>
      </c>
      <c r="AM33" s="42">
        <f>IF(COLUMN()-COLUMN($E$1) = 'Commerical Assumptions'!$F$7, AN31 / 'Commerical Assumptions'!$F$4, 0)</f>
        <v>0</v>
      </c>
      <c r="AN33" s="42">
        <f>IF(COLUMN()-COLUMN($E$1) = 'Commerical Assumptions'!$F$7, AO31 / 'Commerical Assumptions'!$F$4, 0)</f>
        <v>0</v>
      </c>
      <c r="AO33" s="42">
        <f>IF(COLUMN()-COLUMN($E$1) = 'Commerical Assumptions'!$F$7, AP31 / 'Commerical Assumptions'!$F$4, 0)</f>
        <v>0</v>
      </c>
      <c r="AP33" s="42">
        <f>IF(COLUMN()-COLUMN($E$1) = 'Commerical Assumptions'!$F$7, AQ31 / 'Commerical Assumptions'!$F$4, 0)</f>
        <v>0</v>
      </c>
      <c r="AQ33" s="42">
        <f>IF(COLUMN()-COLUMN($E$1) = 'Commerical Assumptions'!$F$7, AR31 / 'Commerical Assumptions'!$F$4, 0)</f>
        <v>0</v>
      </c>
      <c r="AR33" s="42">
        <f>IF(COLUMN()-COLUMN($E$1) = 'Commerical Assumptions'!$F$7, AS31 / 'Commerical Assumptions'!$F$4, 0)</f>
        <v>0</v>
      </c>
      <c r="AS33" s="42">
        <f>IF(COLUMN()-COLUMN($E$1) = 'Commerical Assumptions'!$F$7, AT31 / 'Commerical Assumptions'!$F$4, 0)</f>
        <v>0</v>
      </c>
      <c r="AT33" s="42">
        <f>IF(COLUMN()-COLUMN($E$1) = 'Commerical Assumptions'!$F$7, AU31 / 'Commerical Assumptions'!$F$4, 0)</f>
        <v>0</v>
      </c>
      <c r="AU33" s="42">
        <f>IF(COLUMN()-COLUMN($E$1) = 'Commerical Assumptions'!$F$7, AV31 / 'Commerical Assumptions'!$F$4, 0)</f>
        <v>0</v>
      </c>
      <c r="AV33" s="42">
        <f>IF(COLUMN()-COLUMN($E$1) = 'Commerical Assumptions'!$F$7, AW31 / 'Commerical Assumptions'!$F$4, 0)</f>
        <v>0</v>
      </c>
      <c r="AW33" s="42">
        <f>IF(COLUMN()-COLUMN($E$1) = 'Commerical Assumptions'!$F$7, AX31 / 'Commerical Assumptions'!$F$4, 0)</f>
        <v>0</v>
      </c>
      <c r="AX33" s="42">
        <f>IF(COLUMN()-COLUMN($E$1) = 'Commerical Assumptions'!$F$7, AY31 / 'Commerical Assumptions'!$F$4, 0)</f>
        <v>0</v>
      </c>
      <c r="AY33" s="42">
        <f>IF(COLUMN()-COLUMN($E$1) = 'Commerical Assumptions'!$F$7, AZ31 / 'Commerical Assumptions'!$F$4, 0)</f>
        <v>0</v>
      </c>
      <c r="AZ33" s="42">
        <f>IF(COLUMN()-COLUMN($E$1) = 'Commerical Assumptions'!$F$7, BA31 / 'Commerical Assumptions'!$F$4, 0)</f>
        <v>0</v>
      </c>
      <c r="BA33" s="42">
        <f>IF(COLUMN()-COLUMN($E$1) = 'Commerical Assumptions'!$F$7, BB31 / 'Commerical Assumptions'!$F$4, 0)</f>
        <v>0</v>
      </c>
      <c r="BB33" s="42">
        <f>IF(COLUMN()-COLUMN($E$1) = 'Commerical Assumptions'!$F$7, BC31 / 'Commerical Assumptions'!$F$4, 0)</f>
        <v>0</v>
      </c>
      <c r="BC33" s="42">
        <f>IF(COLUMN()-COLUMN($E$1) = 'Commerical Assumptions'!$F$7, BD31 / 'Commerical Assumptions'!$F$4, 0)</f>
        <v>0</v>
      </c>
      <c r="BD33" s="42">
        <f>IF(COLUMN()-COLUMN($E$1) = 'Commerical Assumptions'!$F$7, BE31 / 'Commerical Assumptions'!$F$4, 0)</f>
        <v>0</v>
      </c>
      <c r="BE33" s="42">
        <f>IF(COLUMN()-COLUMN($E$1) = 'Commerical Assumptions'!$F$7, BF31 / 'Commerical Assumptions'!$F$4, 0)</f>
        <v>0</v>
      </c>
      <c r="BF33" s="42">
        <f>IF(COLUMN()-COLUMN($E$1) = 'Commerical Assumptions'!$F$7, BG31 / 'Commerical Assumptions'!$F$4, 0)</f>
        <v>0</v>
      </c>
      <c r="BG33" s="42">
        <f>IF(COLUMN()-COLUMN($E$1) = 'Commerical Assumptions'!$F$7, BH31 / 'Commerical Assumptions'!$F$4, 0)</f>
        <v>0</v>
      </c>
      <c r="BH33" s="42">
        <f>IF(COLUMN()-COLUMN($E$1) = 'Commerical Assumptions'!$F$7, BI31 / 'Commerical Assumptions'!$F$4, 0)</f>
        <v>0</v>
      </c>
      <c r="BI33" s="42">
        <f>IF(COLUMN()-COLUMN($E$1) = 'Commerical Assumptions'!$F$7, BJ31 / 'Commerical Assumptions'!$F$4, 0)</f>
        <v>0</v>
      </c>
      <c r="BJ33" s="42">
        <f>IF(COLUMN()-COLUMN($E$1) = 'Commerical Assumptions'!$F$7, BK31 / 'Commerical Assumptions'!$F$4, 0)</f>
        <v>0</v>
      </c>
      <c r="BK33" s="42">
        <f>IF(COLUMN()-COLUMN($E$1) = 'Commerical Assumptions'!$F$7, BL31 / 'Commerical Assumptions'!$F$4, 0)</f>
        <v>0</v>
      </c>
      <c r="BL33" s="42">
        <f>IF(COLUMN()-COLUMN($E$1) = 'Commerical Assumptions'!$F$7, BM31 / 'Commerical Assumptions'!$F$4, 0)</f>
        <v>0</v>
      </c>
      <c r="BM33" s="42">
        <f>IF(COLUMN()-COLUMN($E$1) = 'Commerical Assumptions'!$F$7, BN31 / 'Commerical Assumptions'!$F$4, 0)</f>
        <v>0</v>
      </c>
      <c r="BN33" s="42">
        <f>IF(COLUMN()-COLUMN($E$1) = 'Commerical Assumptions'!$F$7, BO31 / 'Commerical Assumptions'!$F$4, 0)</f>
        <v>0</v>
      </c>
      <c r="BO33" s="42">
        <f>IF(COLUMN()-COLUMN($E$1) = 'Commerical Assumptions'!$F$7, BP31 / 'Commerical Assumptions'!$F$4, 0)</f>
        <v>0</v>
      </c>
      <c r="BP33" s="42">
        <f>IF(COLUMN()-COLUMN($E$1) = 'Commerical Assumptions'!$F$7, BQ31 / 'Commerical Assumptions'!$F$4, 0)</f>
        <v>0</v>
      </c>
      <c r="BQ33" s="42">
        <f>IF(COLUMN()-COLUMN($E$1) = 'Commerical Assumptions'!$F$7, BR31 / 'Commerical Assumptions'!$F$4, 0)</f>
        <v>0</v>
      </c>
      <c r="BR33" s="42">
        <f>IF(COLUMN()-COLUMN($E$1) = 'Commerical Assumptions'!$F$7, BS31 / 'Commerical Assumptions'!$F$4, 0)</f>
        <v>0</v>
      </c>
      <c r="BS33" s="42">
        <f>IF(COLUMN()-COLUMN($E$1) = 'Commerical Assumptions'!$F$7, BT31 / 'Commerical Assumptions'!$F$4, 0)</f>
        <v>0</v>
      </c>
      <c r="BT33" s="42">
        <f>IF(COLUMN()-COLUMN($E$1) = 'Commerical Assumptions'!$F$7, BU31 / 'Commerical Assumptions'!$F$4, 0)</f>
        <v>0</v>
      </c>
      <c r="BU33" s="42">
        <f>IF(COLUMN()-COLUMN($E$1) = 'Commerical Assumptions'!$F$7, BV31 / 'Commerical Assumptions'!$F$4, 0)</f>
        <v>0</v>
      </c>
      <c r="BV33" s="42">
        <f>IF(COLUMN()-COLUMN($E$1) = 'Commerical Assumptions'!$F$7, BW31 / 'Commerical Assumptions'!$F$4, 0)</f>
        <v>0</v>
      </c>
      <c r="BW33" s="42">
        <f>IF(COLUMN()-COLUMN($E$1) = 'Commerical Assumptions'!$F$7, BX31 / 'Commerical Assumptions'!$F$4, 0)</f>
        <v>0</v>
      </c>
      <c r="BX33" s="42">
        <f>IF(COLUMN()-COLUMN($E$1) = 'Commerical Assumptions'!$F$7, BY31 / 'Commerical Assumptions'!$F$4, 0)</f>
        <v>0</v>
      </c>
      <c r="BY33" s="42">
        <f>IF(COLUMN()-COLUMN($E$1) = 'Commerical Assumptions'!$F$7, BZ31 / 'Commerical Assumptions'!$F$4, 0)</f>
        <v>0</v>
      </c>
      <c r="BZ33" s="42">
        <f>IF(COLUMN()-COLUMN($E$1) = 'Commerical Assumptions'!$F$7, CA31 / 'Commerical Assumptions'!$F$4, 0)</f>
        <v>0</v>
      </c>
      <c r="CA33" s="42">
        <f>IF(COLUMN()-COLUMN($E$1) = 'Commerical Assumptions'!$F$7, CB31 / 'Commerical Assumptions'!$F$4, 0)</f>
        <v>0</v>
      </c>
      <c r="CB33" s="42">
        <f>IF(COLUMN()-COLUMN($E$1) = 'Commerical Assumptions'!$F$7, CC31 / 'Commerical Assumptions'!$F$4, 0)</f>
        <v>0</v>
      </c>
      <c r="CC33" s="42">
        <f>IF(COLUMN()-COLUMN($E$1) = 'Commerical Assumptions'!$F$7, CD31 / 'Commerical Assumptions'!$F$4, 0)</f>
        <v>0</v>
      </c>
      <c r="CD33" s="42">
        <f>IF(COLUMN()-COLUMN($E$1) = 'Commerical Assumptions'!$F$7, CE31 / 'Commerical Assumptions'!$F$4, 0)</f>
        <v>0</v>
      </c>
      <c r="CE33" s="42">
        <f>IF(COLUMN()-COLUMN($E$1) = 'Commerical Assumptions'!$F$7, CF31 / 'Commerical Assumptions'!$F$4, 0)</f>
        <v>0</v>
      </c>
      <c r="CF33" s="42">
        <f>IF(COLUMN()-COLUMN($E$1) = 'Commerical Assumptions'!$F$7, CG31 / 'Commerical Assumptions'!$F$4, 0)</f>
        <v>0</v>
      </c>
      <c r="CG33" s="42">
        <f>IF(COLUMN()-COLUMN($E$1) = 'Commerical Assumptions'!$F$7, CH31 / 'Commerical Assumptions'!$F$4, 0)</f>
        <v>0</v>
      </c>
      <c r="CH33" s="42">
        <f>IF(COLUMN()-COLUMN($E$1) = 'Commerical Assumptions'!$F$7, CI31 / 'Commerical Assumptions'!$F$4, 0)</f>
        <v>0</v>
      </c>
      <c r="CI33" s="42">
        <f>IF(COLUMN()-COLUMN($E$1) = 'Commerical Assumptions'!$F$7, CJ31 / 'Commerical Assumptions'!$F$4, 0)</f>
        <v>0</v>
      </c>
      <c r="CJ33" s="42">
        <f>IF(COLUMN()-COLUMN($E$1) = 'Commerical Assumptions'!$F$7, CK31 / 'Commerical Assumptions'!$F$4, 0)</f>
        <v>0</v>
      </c>
      <c r="CK33" s="42">
        <f>IF(COLUMN()-COLUMN($E$1) = 'Commerical Assumptions'!$F$7, CL31 / 'Commerical Assumptions'!$F$4, 0)</f>
        <v>0</v>
      </c>
      <c r="CL33" s="42">
        <f>IF(COLUMN()-COLUMN($E$1) = 'Commerical Assumptions'!$F$7, CM31 / 'Commerical Assumptions'!$F$4, 0)</f>
        <v>0</v>
      </c>
      <c r="CM33" s="42">
        <f>IF(COLUMN()-COLUMN($E$1) = 'Commerical Assumptions'!$F$7, CN31 / 'Commerical Assumptions'!$F$4, 0)</f>
        <v>0</v>
      </c>
      <c r="CN33" s="42">
        <f>IF(COLUMN()-COLUMN($E$1) = 'Commerical Assumptions'!$F$7, CO31 / 'Commerical Assumptions'!$F$4, 0)</f>
        <v>0</v>
      </c>
      <c r="CO33" s="42">
        <f>IF(COLUMN()-COLUMN($E$1) = 'Commerical Assumptions'!$F$7, CP31 / 'Commerical Assumptions'!$F$4, 0)</f>
        <v>0</v>
      </c>
      <c r="CP33" s="42">
        <f>IF(COLUMN()-COLUMN($E$1) = 'Commerical Assumptions'!$F$7, CQ31 / 'Commerical Assumptions'!$F$4, 0)</f>
        <v>0</v>
      </c>
      <c r="CQ33" s="42">
        <f>IF(COLUMN()-COLUMN($E$1) = 'Commerical Assumptions'!$F$7, CR31 / 'Commerical Assumptions'!$F$4, 0)</f>
        <v>0</v>
      </c>
      <c r="CR33" s="42">
        <f>IF(COLUMN()-COLUMN($E$1) = 'Commerical Assumptions'!$F$7, CS31 / 'Commerical Assumptions'!$F$4, 0)</f>
        <v>0</v>
      </c>
      <c r="CS33" s="42">
        <f>IF(COLUMN()-COLUMN($E$1) = 'Commerical Assumptions'!$F$7, CT31 / 'Commerical Assumptions'!$F$4, 0)</f>
        <v>0</v>
      </c>
      <c r="CT33" s="42">
        <f>IF(COLUMN()-COLUMN($E$1) = 'Commerical Assumptions'!$F$7, CU31 / 'Commerical Assumptions'!$F$4, 0)</f>
        <v>0</v>
      </c>
      <c r="CU33" s="42">
        <f>IF(COLUMN()-COLUMN($E$1) = 'Commerical Assumptions'!$F$7, CV31 / 'Commerical Assumptions'!$F$4, 0)</f>
        <v>0</v>
      </c>
      <c r="CV33" s="42">
        <f>IF(COLUMN()-COLUMN($E$1) = 'Commerical Assumptions'!$F$7, CW31 / 'Commerical Assumptions'!$F$4, 0)</f>
        <v>0</v>
      </c>
    </row>
    <row r="34" spans="1:100" s="21" customFormat="1" ht="20.25" customHeight="1">
      <c r="A34"/>
      <c r="B34"/>
      <c r="C34" s="25" t="s">
        <v>99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</row>
    <row r="35" spans="1:100" ht="20.25" customHeight="1">
      <c r="C35" s="25"/>
      <c r="D35" t="s">
        <v>100</v>
      </c>
      <c r="E35" s="42">
        <f>IF(COLUMN()-COLUMN($E$1) &lt;= 'Commerical Assumptions'!$F$7,E31+E33,0)</f>
        <v>0</v>
      </c>
      <c r="F35" s="42">
        <f>IF(COLUMN()-COLUMN($E$1) &lt;= 'Commerical Assumptions'!$F$7,F31+F33,0)</f>
        <v>0</v>
      </c>
      <c r="G35" s="42">
        <f>IF(COLUMN()-COLUMN($E$1) &lt;= 'Commerical Assumptions'!$F$7,G31+G33,0)</f>
        <v>0</v>
      </c>
      <c r="H35" s="42">
        <f>IF(COLUMN()-COLUMN($E$1) &lt;= 'Commerical Assumptions'!$F$7,H31+H33,0)</f>
        <v>550440.10244015441</v>
      </c>
      <c r="I35" s="42">
        <f>IF(COLUMN()-COLUMN($E$1) &lt;= 'Commerical Assumptions'!$F$7,I31+I33,0)</f>
        <v>570255.94612800004</v>
      </c>
      <c r="J35" s="42">
        <f>IF(COLUMN()-COLUMN($E$1) &lt;= 'Commerical Assumptions'!$F$7,J31+J33,0)</f>
        <v>590785.16018860799</v>
      </c>
      <c r="K35" s="42">
        <f>IF(COLUMN()-COLUMN($E$1) &lt;= 'Commerical Assumptions'!$F$7,K31+K33,0)</f>
        <v>612053.42595539778</v>
      </c>
      <c r="L35" s="42">
        <f>IF(COLUMN()-COLUMN($E$1) &lt;= 'Commerical Assumptions'!$F$7,L31+L33,0)</f>
        <v>634087.34928979212</v>
      </c>
      <c r="M35" s="42">
        <f>IF(COLUMN()-COLUMN($E$1) &lt;= 'Commerical Assumptions'!$F$7,M31+M33,0)</f>
        <v>656914.49386422476</v>
      </c>
      <c r="N35" s="42">
        <f>IF(COLUMN()-COLUMN($E$1) &lt;= 'Commerical Assumptions'!$F$7,N31+N33,0)</f>
        <v>680563.41564333695</v>
      </c>
      <c r="O35" s="42">
        <f>IF(COLUMN()-COLUMN($E$1) &lt;= 'Commerical Assumptions'!$F$7,O31+O33,0)</f>
        <v>11705756.34553919</v>
      </c>
      <c r="P35" s="42">
        <f>IF(COLUMN()-COLUMN($E$1) &lt;= 'Commerical Assumptions'!$F$7,P31+P33,0)</f>
        <v>0</v>
      </c>
      <c r="Q35" s="42">
        <f>IF(COLUMN()-COLUMN($E$1) &lt;= 'Commerical Assumptions'!$F$7,Q31+Q33,0)</f>
        <v>0</v>
      </c>
      <c r="R35" s="42">
        <f>IF(COLUMN()-COLUMN($E$1) &lt;= 'Commerical Assumptions'!$F$7,R31+R33,0)</f>
        <v>0</v>
      </c>
      <c r="S35" s="42">
        <f>IF(COLUMN()-COLUMN($E$1) &lt;= 'Commerical Assumptions'!$F$7,S31+S33,0)</f>
        <v>0</v>
      </c>
      <c r="T35" s="42">
        <f>IF(COLUMN()-COLUMN($E$1) &lt;= 'Commerical Assumptions'!$F$7,T31+T33,0)</f>
        <v>0</v>
      </c>
      <c r="U35" s="42">
        <f>IF(COLUMN()-COLUMN($E$1) &lt;= 'Commerical Assumptions'!$F$7,U31+U33,0)</f>
        <v>0</v>
      </c>
      <c r="V35" s="42">
        <f>IF(COLUMN()-COLUMN($E$1) &lt;= 'Commerical Assumptions'!$F$7,V31+V33,0)</f>
        <v>0</v>
      </c>
      <c r="W35" s="42">
        <f>IF(COLUMN()-COLUMN($E$1) &lt;= 'Commerical Assumptions'!$F$7,W31+W33,0)</f>
        <v>0</v>
      </c>
      <c r="X35" s="42">
        <f>IF(COLUMN()-COLUMN($E$1) &lt;= 'Commerical Assumptions'!$F$7,X31+X33,0)</f>
        <v>0</v>
      </c>
      <c r="Y35" s="42">
        <f>IF(COLUMN()-COLUMN($E$1) &lt;= 'Commerical Assumptions'!$F$7,Y31+Y33,0)</f>
        <v>0</v>
      </c>
      <c r="Z35" s="42">
        <f>IF(COLUMN()-COLUMN($E$1) &lt;= 'Commerical Assumptions'!$F$7,Z31+Z33,0)</f>
        <v>0</v>
      </c>
      <c r="AA35" s="42">
        <f>IF(COLUMN()-COLUMN($E$1) &lt;= 'Commerical Assumptions'!$F$7,AA31+AA33,0)</f>
        <v>0</v>
      </c>
      <c r="AB35" s="42">
        <f>IF(COLUMN()-COLUMN($E$1) &lt;= 'Commerical Assumptions'!$F$7,AB31+AB33,0)</f>
        <v>0</v>
      </c>
      <c r="AC35" s="42">
        <f>IF(COLUMN()-COLUMN($E$1) &lt;= 'Commerical Assumptions'!$F$7,AC31+AC33,0)</f>
        <v>0</v>
      </c>
      <c r="AD35" s="42">
        <f>IF(COLUMN()-COLUMN($E$1) &lt;= 'Commerical Assumptions'!$F$7,AD31+AD33,0)</f>
        <v>0</v>
      </c>
      <c r="AE35" s="42">
        <f>IF(COLUMN()-COLUMN($E$1) &lt;= 'Commerical Assumptions'!$F$7,AE31+AE33,0)</f>
        <v>0</v>
      </c>
      <c r="AF35" s="42">
        <f>IF(COLUMN()-COLUMN($E$1) &lt;= 'Commerical Assumptions'!$F$7,AF31+AF33,0)</f>
        <v>0</v>
      </c>
      <c r="AG35" s="42">
        <f>IF(COLUMN()-COLUMN($E$1) &lt;= 'Commerical Assumptions'!$F$7,AG31+AG33,0)</f>
        <v>0</v>
      </c>
      <c r="AH35" s="42">
        <f>IF(COLUMN()-COLUMN($E$1) &lt;= 'Commerical Assumptions'!$F$7,AH31+AH33,0)</f>
        <v>0</v>
      </c>
      <c r="AI35" s="42">
        <f>IF(COLUMN()-COLUMN($E$1) &lt;= 'Commerical Assumptions'!$F$7,AI31+AI33,0)</f>
        <v>0</v>
      </c>
      <c r="AJ35" s="42">
        <f>IF(COLUMN()-COLUMN($E$1) &lt;= 'Commerical Assumptions'!$F$7,AJ31+AJ33,0)</f>
        <v>0</v>
      </c>
      <c r="AK35" s="42">
        <f>IF(COLUMN()-COLUMN($E$1) &lt;= 'Commerical Assumptions'!$F$7,AK31+AK33,0)</f>
        <v>0</v>
      </c>
      <c r="AL35" s="42">
        <f>IF(COLUMN()-COLUMN($E$1) &lt;= 'Commerical Assumptions'!$F$7,AL31+AL33,0)</f>
        <v>0</v>
      </c>
      <c r="AM35" s="42">
        <f>IF(COLUMN()-COLUMN($E$1) &lt;= 'Commerical Assumptions'!$F$7,AM31+AM33,0)</f>
        <v>0</v>
      </c>
      <c r="AN35" s="42">
        <f>IF(COLUMN()-COLUMN($E$1) &lt;= 'Commerical Assumptions'!$F$7,AN31+AN33,0)</f>
        <v>0</v>
      </c>
      <c r="AO35" s="42">
        <f>IF(COLUMN()-COLUMN($E$1) &lt;= 'Commerical Assumptions'!$F$7,AO31+AO33,0)</f>
        <v>0</v>
      </c>
      <c r="AP35" s="42">
        <f>IF(COLUMN()-COLUMN($E$1) &lt;= 'Commerical Assumptions'!$F$7,AP31+AP33,0)</f>
        <v>0</v>
      </c>
      <c r="AQ35" s="42">
        <f>IF(COLUMN()-COLUMN($E$1) &lt;= 'Commerical Assumptions'!$F$7,AQ31+AQ33,0)</f>
        <v>0</v>
      </c>
      <c r="AR35" s="42">
        <f>IF(COLUMN()-COLUMN($E$1) &lt;= 'Commerical Assumptions'!$F$7,AR31+AR33,0)</f>
        <v>0</v>
      </c>
      <c r="AS35" s="42">
        <f>IF(COLUMN()-COLUMN($E$1) &lt;= 'Commerical Assumptions'!$F$7,AS31+AS33,0)</f>
        <v>0</v>
      </c>
      <c r="AT35" s="42">
        <f>IF(COLUMN()-COLUMN($E$1) &lt;= 'Commerical Assumptions'!$F$7,AT31+AT33,0)</f>
        <v>0</v>
      </c>
      <c r="AU35" s="42">
        <f>IF(COLUMN()-COLUMN($E$1) &lt;= 'Commerical Assumptions'!$F$7,AU31+AU33,0)</f>
        <v>0</v>
      </c>
      <c r="AV35" s="42">
        <f>IF(COLUMN()-COLUMN($E$1) &lt;= 'Commerical Assumptions'!$F$7,AV31+AV33,0)</f>
        <v>0</v>
      </c>
      <c r="AW35" s="42">
        <f>IF(COLUMN()-COLUMN($E$1) &lt;= 'Commerical Assumptions'!$F$7,AW31+AW33,0)</f>
        <v>0</v>
      </c>
      <c r="AX35" s="42">
        <f>IF(COLUMN()-COLUMN($E$1) &lt;= 'Commerical Assumptions'!$F$7,AX31+AX33,0)</f>
        <v>0</v>
      </c>
      <c r="AY35" s="42">
        <f>IF(COLUMN()-COLUMN($E$1) &lt;= 'Commerical Assumptions'!$F$7,AY31+AY33,0)</f>
        <v>0</v>
      </c>
      <c r="AZ35" s="42">
        <f>IF(COLUMN()-COLUMN($E$1) &lt;= 'Commerical Assumptions'!$F$7,AZ31+AZ33,0)</f>
        <v>0</v>
      </c>
      <c r="BA35" s="42">
        <f>IF(COLUMN()-COLUMN($E$1) &lt;= 'Commerical Assumptions'!$F$7,BA31+BA33,0)</f>
        <v>0</v>
      </c>
      <c r="BB35" s="42">
        <f>IF(COLUMN()-COLUMN($E$1) &lt;= 'Commerical Assumptions'!$F$7,BB31+BB33,0)</f>
        <v>0</v>
      </c>
      <c r="BC35" s="42">
        <f>IF(COLUMN()-COLUMN($E$1) &lt;= 'Commerical Assumptions'!$F$7,BC31+BC33,0)</f>
        <v>0</v>
      </c>
      <c r="BD35" s="42">
        <f>IF(COLUMN()-COLUMN($E$1) &lt;= 'Commerical Assumptions'!$F$7,BD31+BD33,0)</f>
        <v>0</v>
      </c>
      <c r="BE35" s="42">
        <f>IF(COLUMN()-COLUMN($E$1) &lt;= 'Commerical Assumptions'!$F$7,BE31+BE33,0)</f>
        <v>0</v>
      </c>
      <c r="BF35" s="42">
        <f>IF(COLUMN()-COLUMN($E$1) &lt;= 'Commerical Assumptions'!$F$7,BF31+BF33,0)</f>
        <v>0</v>
      </c>
      <c r="BG35" s="42">
        <f>IF(COLUMN()-COLUMN($E$1) &lt;= 'Commerical Assumptions'!$F$7,BG31+BG33,0)</f>
        <v>0</v>
      </c>
      <c r="BH35" s="42">
        <f>IF(COLUMN()-COLUMN($E$1) &lt;= 'Commerical Assumptions'!$F$7,BH31+BH33,0)</f>
        <v>0</v>
      </c>
      <c r="BI35" s="42">
        <f>IF(COLUMN()-COLUMN($E$1) &lt;= 'Commerical Assumptions'!$F$7,BI31+BI33,0)</f>
        <v>0</v>
      </c>
      <c r="BJ35" s="42">
        <f>IF(COLUMN()-COLUMN($E$1) &lt;= 'Commerical Assumptions'!$F$7,BJ31+BJ33,0)</f>
        <v>0</v>
      </c>
      <c r="BK35" s="42">
        <f>IF(COLUMN()-COLUMN($E$1) &lt;= 'Commerical Assumptions'!$F$7,BK31+BK33,0)</f>
        <v>0</v>
      </c>
      <c r="BL35" s="42">
        <f>IF(COLUMN()-COLUMN($E$1) &lt;= 'Commerical Assumptions'!$F$7,BL31+BL33,0)</f>
        <v>0</v>
      </c>
      <c r="BM35" s="42">
        <f>IF(COLUMN()-COLUMN($E$1) &lt;= 'Commerical Assumptions'!$F$7,BM31+BM33,0)</f>
        <v>0</v>
      </c>
      <c r="BN35" s="42">
        <f>IF(COLUMN()-COLUMN($E$1) &lt;= 'Commerical Assumptions'!$F$7,BN31+BN33,0)</f>
        <v>0</v>
      </c>
      <c r="BO35" s="42">
        <f>IF(COLUMN()-COLUMN($E$1) &lt;= 'Commerical Assumptions'!$F$7,BO31+BO33,0)</f>
        <v>0</v>
      </c>
      <c r="BP35" s="42">
        <f>IF(COLUMN()-COLUMN($E$1) &lt;= 'Commerical Assumptions'!$F$7,BP31+BP33,0)</f>
        <v>0</v>
      </c>
      <c r="BQ35" s="42">
        <f>IF(COLUMN()-COLUMN($E$1) &lt;= 'Commerical Assumptions'!$F$7,BQ31+BQ33,0)</f>
        <v>0</v>
      </c>
      <c r="BR35" s="42">
        <f>IF(COLUMN()-COLUMN($E$1) &lt;= 'Commerical Assumptions'!$F$7,BR31+BR33,0)</f>
        <v>0</v>
      </c>
      <c r="BS35" s="42">
        <f>IF(COLUMN()-COLUMN($E$1) &lt;= 'Commerical Assumptions'!$F$7,BS31+BS33,0)</f>
        <v>0</v>
      </c>
      <c r="BT35" s="42">
        <f>IF(COLUMN()-COLUMN($E$1) &lt;= 'Commerical Assumptions'!$F$7,BT31+BT33,0)</f>
        <v>0</v>
      </c>
      <c r="BU35" s="42">
        <f>IF(COLUMN()-COLUMN($E$1) &lt;= 'Commerical Assumptions'!$F$7,BU31+BU33,0)</f>
        <v>0</v>
      </c>
      <c r="BV35" s="42">
        <f>IF(COLUMN()-COLUMN($E$1) &lt;= 'Commerical Assumptions'!$F$7,BV31+BV33,0)</f>
        <v>0</v>
      </c>
      <c r="BW35" s="42">
        <f>IF(COLUMN()-COLUMN($E$1) &lt;= 'Commerical Assumptions'!$F$7,BW31+BW33,0)</f>
        <v>0</v>
      </c>
      <c r="BX35" s="42">
        <f>IF(COLUMN()-COLUMN($E$1) &lt;= 'Commerical Assumptions'!$F$7,BX31+BX33,0)</f>
        <v>0</v>
      </c>
      <c r="BY35" s="42">
        <f>IF(COLUMN()-COLUMN($E$1) &lt;= 'Commerical Assumptions'!$F$7,BY31+BY33,0)</f>
        <v>0</v>
      </c>
      <c r="BZ35" s="42">
        <f>IF(COLUMN()-COLUMN($E$1) &lt;= 'Commerical Assumptions'!$F$7,BZ31+BZ33,0)</f>
        <v>0</v>
      </c>
      <c r="CA35" s="42">
        <f>IF(COLUMN()-COLUMN($E$1) &lt;= 'Commerical Assumptions'!$F$7,CA31+CA33,0)</f>
        <v>0</v>
      </c>
      <c r="CB35" s="42">
        <f>IF(COLUMN()-COLUMN($E$1) &lt;= 'Commerical Assumptions'!$F$7,CB31+CB33,0)</f>
        <v>0</v>
      </c>
      <c r="CC35" s="42">
        <f>IF(COLUMN()-COLUMN($E$1) &lt;= 'Commerical Assumptions'!$F$7,CC31+CC33,0)</f>
        <v>0</v>
      </c>
      <c r="CD35" s="42">
        <f>IF(COLUMN()-COLUMN($E$1) &lt;= 'Commerical Assumptions'!$F$7,CD31+CD33,0)</f>
        <v>0</v>
      </c>
      <c r="CE35" s="42">
        <f>IF(COLUMN()-COLUMN($E$1) &lt;= 'Commerical Assumptions'!$F$7,CE31+CE33,0)</f>
        <v>0</v>
      </c>
      <c r="CF35" s="42">
        <f>IF(COLUMN()-COLUMN($E$1) &lt;= 'Commerical Assumptions'!$F$7,CF31+CF33,0)</f>
        <v>0</v>
      </c>
      <c r="CG35" s="42">
        <f>IF(COLUMN()-COLUMN($E$1) &lt;= 'Commerical Assumptions'!$F$7,CG31+CG33,0)</f>
        <v>0</v>
      </c>
      <c r="CH35" s="42">
        <f>IF(COLUMN()-COLUMN($E$1) &lt;= 'Commerical Assumptions'!$F$7,CH31+CH33,0)</f>
        <v>0</v>
      </c>
      <c r="CI35" s="42">
        <f>IF(COLUMN()-COLUMN($E$1) &lt;= 'Commerical Assumptions'!$F$7,CI31+CI33,0)</f>
        <v>0</v>
      </c>
      <c r="CJ35" s="42">
        <f>IF(COLUMN()-COLUMN($E$1) &lt;= 'Commerical Assumptions'!$F$7,CJ31+CJ33,0)</f>
        <v>0</v>
      </c>
      <c r="CK35" s="42">
        <f>IF(COLUMN()-COLUMN($E$1) &lt;= 'Commerical Assumptions'!$F$7,CK31+CK33,0)</f>
        <v>0</v>
      </c>
      <c r="CL35" s="42">
        <f>IF(COLUMN()-COLUMN($E$1) &lt;= 'Commerical Assumptions'!$F$7,CL31+CL33,0)</f>
        <v>0</v>
      </c>
      <c r="CM35" s="42">
        <f>IF(COLUMN()-COLUMN($E$1) &lt;= 'Commerical Assumptions'!$F$7,CM31+CM33,0)</f>
        <v>0</v>
      </c>
      <c r="CN35" s="42">
        <f>IF(COLUMN()-COLUMN($E$1) &lt;= 'Commerical Assumptions'!$F$7,CN31+CN33,0)</f>
        <v>0</v>
      </c>
      <c r="CO35" s="42">
        <f>IF(COLUMN()-COLUMN($E$1) &lt;= 'Commerical Assumptions'!$F$7,CO31+CO33,0)</f>
        <v>0</v>
      </c>
      <c r="CP35" s="42">
        <f>IF(COLUMN()-COLUMN($E$1) &lt;= 'Commerical Assumptions'!$F$7,CP31+CP33,0)</f>
        <v>0</v>
      </c>
      <c r="CQ35" s="42">
        <f>IF(COLUMN()-COLUMN($E$1) &lt;= 'Commerical Assumptions'!$F$7,CQ31+CQ33,0)</f>
        <v>0</v>
      </c>
      <c r="CR35" s="42">
        <f>IF(COLUMN()-COLUMN($E$1) &lt;= 'Commerical Assumptions'!$F$7,CR31+CR33,0)</f>
        <v>0</v>
      </c>
      <c r="CS35" s="42">
        <f>IF(COLUMN()-COLUMN($E$1) &lt;= 'Commerical Assumptions'!$F$7,CS31+CS33,0)</f>
        <v>0</v>
      </c>
      <c r="CT35" s="42">
        <f>IF(COLUMN()-COLUMN($E$1) &lt;= 'Commerical Assumptions'!$F$7,CT31+CT33,0)</f>
        <v>0</v>
      </c>
      <c r="CU35" s="42">
        <f>IF(COLUMN()-COLUMN($E$1) &lt;= 'Commerical Assumptions'!$F$7,CU31+CU33,0)</f>
        <v>0</v>
      </c>
      <c r="CV35" s="42">
        <f>IF(COLUMN()-COLUMN($E$1) &lt;= 'Commerical Assumptions'!$F$7,CV31+CV33,0)</f>
        <v>0</v>
      </c>
    </row>
    <row r="36" spans="1:100" s="21" customFormat="1" ht="20.25" customHeight="1">
      <c r="A36"/>
      <c r="B36"/>
      <c r="C36" s="25" t="s">
        <v>101</v>
      </c>
    </row>
    <row r="37" spans="1:100" ht="20.25" customHeight="1">
      <c r="C37" s="25"/>
      <c r="D37" t="s">
        <v>87</v>
      </c>
      <c r="E37" s="42">
        <f>IF(COLUMN()-COLUMN($E$1) &gt; 'Commerical Assumptions'!$F$7, 0, IF(E4="No",-'Commerical Assumptions'!$C$13*'Commerical Assumptions'!$C$12/'Commerical Assumptions'!$C$20, 0))</f>
        <v>-219876</v>
      </c>
      <c r="F37" s="42">
        <f>IF(COLUMN()-COLUMN($E$1) &gt; 'Commerical Assumptions'!$F$7, 0, IF(F4="No",-'Commerical Assumptions'!$C$13*'Commerical Assumptions'!$C$12/'Commerical Assumptions'!$C$20, 0))</f>
        <v>-219876</v>
      </c>
      <c r="G37" s="42">
        <f>IF(COLUMN()-COLUMN($E$1) &gt; 'Commerical Assumptions'!$F$7, 0, IF(G4="No",-'Commerical Assumptions'!$C$13*'Commerical Assumptions'!$C$12/'Commerical Assumptions'!$C$20, 0))</f>
        <v>-219876</v>
      </c>
      <c r="H37" s="42">
        <f>IF(COLUMN()-COLUMN($E$1) &gt; 'Commerical Assumptions'!$F$7, 0, IF(H4="No",-'Commerical Assumptions'!$C$13*'Commerical Assumptions'!$C$12/'Commerical Assumptions'!$C$20, 0))</f>
        <v>0</v>
      </c>
      <c r="I37" s="42">
        <f>IF(COLUMN()-COLUMN($E$1) &gt; 'Commerical Assumptions'!$F$7, 0, IF(I4="No",-'Commerical Assumptions'!$C$13*'Commerical Assumptions'!$C$12/'Commerical Assumptions'!$C$20, 0))</f>
        <v>0</v>
      </c>
      <c r="J37" s="42">
        <f>IF(COLUMN()-COLUMN($E$1) &gt; 'Commerical Assumptions'!$F$7, 0, IF(J4="No",-'Commerical Assumptions'!$C$13*'Commerical Assumptions'!$C$12/'Commerical Assumptions'!$C$20, 0))</f>
        <v>0</v>
      </c>
      <c r="K37" s="42">
        <f>IF(COLUMN()-COLUMN($E$1) &gt; 'Commerical Assumptions'!$F$7, 0, IF(K4="No",-'Commerical Assumptions'!$C$13*'Commerical Assumptions'!$C$12/'Commerical Assumptions'!$C$20, 0))</f>
        <v>0</v>
      </c>
      <c r="L37" s="42">
        <f>IF(COLUMN()-COLUMN($E$1) &gt; 'Commerical Assumptions'!$F$7, 0, IF(L4="No",-'Commerical Assumptions'!$C$13*'Commerical Assumptions'!$C$12/'Commerical Assumptions'!$C$20, 0))</f>
        <v>0</v>
      </c>
      <c r="M37" s="42">
        <f>IF(COLUMN()-COLUMN($E$1) &gt; 'Commerical Assumptions'!$F$7, 0, IF(M4="No",-'Commerical Assumptions'!$C$13*'Commerical Assumptions'!$C$12/'Commerical Assumptions'!$C$20, 0))</f>
        <v>0</v>
      </c>
      <c r="N37" s="42">
        <f>IF(COLUMN()-COLUMN($E$1) &gt; 'Commerical Assumptions'!$F$7, 0, IF(N4="No",-'Commerical Assumptions'!$C$13*'Commerical Assumptions'!$C$12/'Commerical Assumptions'!$C$20, 0))</f>
        <v>0</v>
      </c>
      <c r="O37" s="42">
        <f>IF(COLUMN()-COLUMN($E$1) &gt; 'Commerical Assumptions'!$F$7, 0, IF(O4="No",-'Commerical Assumptions'!$C$13*'Commerical Assumptions'!$C$12/'Commerical Assumptions'!$C$20, 0))</f>
        <v>0</v>
      </c>
      <c r="P37" s="42">
        <f>IF(COLUMN()-COLUMN($E$1) &gt; 'Commerical Assumptions'!$F$7, 0, IF(P4="No",-'Commerical Assumptions'!$C$13*'Commerical Assumptions'!$C$12/'Commerical Assumptions'!$C$20, 0))</f>
        <v>0</v>
      </c>
      <c r="Q37" s="42">
        <f>IF(COLUMN()-COLUMN($E$1) &gt; 'Commerical Assumptions'!$F$7, 0, IF(Q4="No",-'Commerical Assumptions'!$C$13*'Commerical Assumptions'!$C$12/'Commerical Assumptions'!$C$20, 0))</f>
        <v>0</v>
      </c>
      <c r="R37" s="42">
        <f>IF(COLUMN()-COLUMN($E$1) &gt; 'Commerical Assumptions'!$F$7, 0, IF(R4="No",-'Commerical Assumptions'!$C$13*'Commerical Assumptions'!$C$12/'Commerical Assumptions'!$C$20, 0))</f>
        <v>0</v>
      </c>
      <c r="S37" s="42">
        <f>IF(COLUMN()-COLUMN($E$1) &gt; 'Commerical Assumptions'!$F$7, 0, IF(S4="No",-'Commerical Assumptions'!$C$13*'Commerical Assumptions'!$C$12/'Commerical Assumptions'!$C$20, 0))</f>
        <v>0</v>
      </c>
      <c r="T37" s="42">
        <f>IF(COLUMN()-COLUMN($E$1) &gt; 'Commerical Assumptions'!$F$7, 0, IF(T4="No",-'Commerical Assumptions'!$C$13*'Commerical Assumptions'!$C$12/'Commerical Assumptions'!$C$20, 0))</f>
        <v>0</v>
      </c>
      <c r="U37" s="42">
        <f>IF(COLUMN()-COLUMN($E$1) &gt; 'Commerical Assumptions'!$F$7, 0, IF(U4="No",-'Commerical Assumptions'!$C$13*'Commerical Assumptions'!$C$12/'Commerical Assumptions'!$C$20, 0))</f>
        <v>0</v>
      </c>
      <c r="V37" s="42">
        <f>IF(COLUMN()-COLUMN($E$1) &gt; 'Commerical Assumptions'!$F$7, 0, IF(V4="No",-'Commerical Assumptions'!$C$13*'Commerical Assumptions'!$C$12/'Commerical Assumptions'!$C$20, 0))</f>
        <v>0</v>
      </c>
      <c r="W37" s="42">
        <f>IF(COLUMN()-COLUMN($E$1) &gt; 'Commerical Assumptions'!$F$7, 0, IF(W4="No",-'Commerical Assumptions'!$C$13*'Commerical Assumptions'!$C$12/'Commerical Assumptions'!$C$20, 0))</f>
        <v>0</v>
      </c>
      <c r="X37" s="42">
        <f>IF(COLUMN()-COLUMN($E$1) &gt; 'Commerical Assumptions'!$F$7, 0, IF(X4="No",-'Commerical Assumptions'!$C$13*'Commerical Assumptions'!$C$12/'Commerical Assumptions'!$C$20, 0))</f>
        <v>0</v>
      </c>
      <c r="Y37" s="42">
        <f>IF(COLUMN()-COLUMN($E$1) &gt; 'Commerical Assumptions'!$F$7, 0, IF(Y4="No",-'Commerical Assumptions'!$C$13*'Commerical Assumptions'!$C$12/'Commerical Assumptions'!$C$20, 0))</f>
        <v>0</v>
      </c>
      <c r="Z37" s="42">
        <f>IF(COLUMN()-COLUMN($E$1) &gt; 'Commerical Assumptions'!$F$7, 0, IF(Z4="No",-'Commerical Assumptions'!$C$13*'Commerical Assumptions'!$C$12/'Commerical Assumptions'!$C$20, 0))</f>
        <v>0</v>
      </c>
      <c r="AA37" s="42">
        <f>IF(COLUMN()-COLUMN($E$1) &gt; 'Commerical Assumptions'!$F$7, 0, IF(AA4="No",-'Commerical Assumptions'!$C$13*'Commerical Assumptions'!$C$12/'Commerical Assumptions'!$C$20, 0))</f>
        <v>0</v>
      </c>
      <c r="AB37" s="42">
        <f>IF(COLUMN()-COLUMN($E$1) &gt; 'Commerical Assumptions'!$F$7, 0, IF(AB4="No",-'Commerical Assumptions'!$C$13*'Commerical Assumptions'!$C$12/'Commerical Assumptions'!$C$20, 0))</f>
        <v>0</v>
      </c>
      <c r="AC37" s="42">
        <f>IF(COLUMN()-COLUMN($E$1) &gt; 'Commerical Assumptions'!$F$7, 0, IF(AC4="No",-'Commerical Assumptions'!$C$13*'Commerical Assumptions'!$C$12/'Commerical Assumptions'!$C$20, 0))</f>
        <v>0</v>
      </c>
      <c r="AD37" s="42">
        <f>IF(COLUMN()-COLUMN($E$1) &gt; 'Commerical Assumptions'!$F$7, 0, IF(AD4="No",-'Commerical Assumptions'!$C$13*'Commerical Assumptions'!$C$12/'Commerical Assumptions'!$C$20, 0))</f>
        <v>0</v>
      </c>
      <c r="AE37" s="42">
        <f>IF(COLUMN()-COLUMN($E$1) &gt; 'Commerical Assumptions'!$F$7, 0, IF(AE4="No",-'Commerical Assumptions'!$C$13*'Commerical Assumptions'!$C$12/'Commerical Assumptions'!$C$20, 0))</f>
        <v>0</v>
      </c>
      <c r="AF37" s="42">
        <f>IF(COLUMN()-COLUMN($E$1) &gt; 'Commerical Assumptions'!$F$7, 0, IF(AF4="No",-'Commerical Assumptions'!$C$13*'Commerical Assumptions'!$C$12/'Commerical Assumptions'!$C$20, 0))</f>
        <v>0</v>
      </c>
      <c r="AG37" s="42">
        <f>IF(COLUMN()-COLUMN($E$1) &gt; 'Commerical Assumptions'!$F$7, 0, IF(AG4="No",-'Commerical Assumptions'!$C$13*'Commerical Assumptions'!$C$12/'Commerical Assumptions'!$C$20, 0))</f>
        <v>0</v>
      </c>
      <c r="AH37" s="42">
        <f>IF(COLUMN()-COLUMN($E$1) &gt; 'Commerical Assumptions'!$F$7, 0, IF(AH4="No",-'Commerical Assumptions'!$C$13*'Commerical Assumptions'!$C$12/'Commerical Assumptions'!$C$20, 0))</f>
        <v>0</v>
      </c>
      <c r="AI37" s="42">
        <f>IF(COLUMN()-COLUMN($E$1) &gt; 'Commerical Assumptions'!$F$7, 0, IF(AI4="No",-'Commerical Assumptions'!$C$13*'Commerical Assumptions'!$C$12/'Commerical Assumptions'!$C$20, 0))</f>
        <v>0</v>
      </c>
      <c r="AJ37" s="42">
        <f>IF(COLUMN()-COLUMN($E$1) &gt; 'Commerical Assumptions'!$F$7, 0, IF(AJ4="No",-'Commerical Assumptions'!$C$13*'Commerical Assumptions'!$C$12/'Commerical Assumptions'!$C$20, 0))</f>
        <v>0</v>
      </c>
      <c r="AK37" s="42">
        <f>IF(COLUMN()-COLUMN($E$1) &gt; 'Commerical Assumptions'!$F$7, 0, IF(AK4="No",-'Commerical Assumptions'!$C$13*'Commerical Assumptions'!$C$12/'Commerical Assumptions'!$C$20, 0))</f>
        <v>0</v>
      </c>
      <c r="AL37" s="42">
        <f>IF(COLUMN()-COLUMN($E$1) &gt; 'Commerical Assumptions'!$F$7, 0, IF(AL4="No",-'Commerical Assumptions'!$C$13*'Commerical Assumptions'!$C$12/'Commerical Assumptions'!$C$20, 0))</f>
        <v>0</v>
      </c>
      <c r="AM37" s="42">
        <f>IF(COLUMN()-COLUMN($E$1) &gt; 'Commerical Assumptions'!$F$7, 0, IF(AM4="No",-'Commerical Assumptions'!$C$13*'Commerical Assumptions'!$C$12/'Commerical Assumptions'!$C$20, 0))</f>
        <v>0</v>
      </c>
      <c r="AN37" s="42">
        <f>IF(COLUMN()-COLUMN($E$1) &gt; 'Commerical Assumptions'!$F$7, 0, IF(AN4="No",-'Commerical Assumptions'!$C$13*'Commerical Assumptions'!$C$12/'Commerical Assumptions'!$C$20, 0))</f>
        <v>0</v>
      </c>
      <c r="AO37" s="42">
        <f>IF(COLUMN()-COLUMN($E$1) &gt; 'Commerical Assumptions'!$F$7, 0, IF(AO4="No",-'Commerical Assumptions'!$C$13*'Commerical Assumptions'!$C$12/'Commerical Assumptions'!$C$20, 0))</f>
        <v>0</v>
      </c>
      <c r="AP37" s="42">
        <f>IF(COLUMN()-COLUMN($E$1) &gt; 'Commerical Assumptions'!$F$7, 0, IF(AP4="No",-'Commerical Assumptions'!$C$13*'Commerical Assumptions'!$C$12/'Commerical Assumptions'!$C$20, 0))</f>
        <v>0</v>
      </c>
      <c r="AQ37" s="42">
        <f>IF(COLUMN()-COLUMN($E$1) &gt; 'Commerical Assumptions'!$F$7, 0, IF(AQ4="No",-'Commerical Assumptions'!$C$13*'Commerical Assumptions'!$C$12/'Commerical Assumptions'!$C$20, 0))</f>
        <v>0</v>
      </c>
      <c r="AR37" s="42">
        <f>IF(COLUMN()-COLUMN($E$1) &gt; 'Commerical Assumptions'!$F$7, 0, IF(AR4="No",-'Commerical Assumptions'!$C$13*'Commerical Assumptions'!$C$12/'Commerical Assumptions'!$C$20, 0))</f>
        <v>0</v>
      </c>
      <c r="AS37" s="42">
        <f>IF(COLUMN()-COLUMN($E$1) &gt; 'Commerical Assumptions'!$F$7, 0, IF(AS4="No",-'Commerical Assumptions'!$C$13*'Commerical Assumptions'!$C$12/'Commerical Assumptions'!$C$20, 0))</f>
        <v>0</v>
      </c>
      <c r="AT37" s="42">
        <f>IF(COLUMN()-COLUMN($E$1) &gt; 'Commerical Assumptions'!$F$7, 0, IF(AT4="No",-'Commerical Assumptions'!$C$13*'Commerical Assumptions'!$C$12/'Commerical Assumptions'!$C$20, 0))</f>
        <v>0</v>
      </c>
      <c r="AU37" s="42">
        <f>IF(COLUMN()-COLUMN($E$1) &gt; 'Commerical Assumptions'!$F$7, 0, IF(AU4="No",-'Commerical Assumptions'!$C$13*'Commerical Assumptions'!$C$12/'Commerical Assumptions'!$C$20, 0))</f>
        <v>0</v>
      </c>
      <c r="AV37" s="42">
        <f>IF(COLUMN()-COLUMN($E$1) &gt; 'Commerical Assumptions'!$F$7, 0, IF(AV4="No",-'Commerical Assumptions'!$C$13*'Commerical Assumptions'!$C$12/'Commerical Assumptions'!$C$20, 0))</f>
        <v>0</v>
      </c>
      <c r="AW37" s="42">
        <f>IF(COLUMN()-COLUMN($E$1) &gt; 'Commerical Assumptions'!$F$7, 0, IF(AW4="No",-'Commerical Assumptions'!$C$13*'Commerical Assumptions'!$C$12/'Commerical Assumptions'!$C$20, 0))</f>
        <v>0</v>
      </c>
      <c r="AX37" s="42">
        <f>IF(COLUMN()-COLUMN($E$1) &gt; 'Commerical Assumptions'!$F$7, 0, IF(AX4="No",-'Commerical Assumptions'!$C$13*'Commerical Assumptions'!$C$12/'Commerical Assumptions'!$C$20, 0))</f>
        <v>0</v>
      </c>
      <c r="AY37" s="42">
        <f>IF(COLUMN()-COLUMN($E$1) &gt; 'Commerical Assumptions'!$F$7, 0, IF(AY4="No",-'Commerical Assumptions'!$C$13*'Commerical Assumptions'!$C$12/'Commerical Assumptions'!$C$20, 0))</f>
        <v>0</v>
      </c>
      <c r="AZ37" s="42">
        <f>IF(COLUMN()-COLUMN($E$1) &gt; 'Commerical Assumptions'!$F$7, 0, IF(AZ4="No",-'Commerical Assumptions'!$C$13*'Commerical Assumptions'!$C$12/'Commerical Assumptions'!$C$20, 0))</f>
        <v>0</v>
      </c>
      <c r="BA37" s="42">
        <f>IF(COLUMN()-COLUMN($E$1) &gt; 'Commerical Assumptions'!$F$7, 0, IF(BA4="No",-'Commerical Assumptions'!$C$13*'Commerical Assumptions'!$C$12/'Commerical Assumptions'!$C$20, 0))</f>
        <v>0</v>
      </c>
      <c r="BB37" s="42">
        <f>IF(COLUMN()-COLUMN($E$1) &gt; 'Commerical Assumptions'!$F$7, 0, IF(BB4="No",-'Commerical Assumptions'!$C$13*'Commerical Assumptions'!$C$12/'Commerical Assumptions'!$C$20, 0))</f>
        <v>0</v>
      </c>
      <c r="BC37" s="42">
        <f>IF(COLUMN()-COLUMN($E$1) &gt; 'Commerical Assumptions'!$F$7, 0, IF(BC4="No",-'Commerical Assumptions'!$C$13*'Commerical Assumptions'!$C$12/'Commerical Assumptions'!$C$20, 0))</f>
        <v>0</v>
      </c>
      <c r="BD37" s="42">
        <f>IF(COLUMN()-COLUMN($E$1) &gt; 'Commerical Assumptions'!$F$7, 0, IF(BD4="No",-'Commerical Assumptions'!$C$13*'Commerical Assumptions'!$C$12/'Commerical Assumptions'!$C$20, 0))</f>
        <v>0</v>
      </c>
      <c r="BE37" s="42">
        <f>IF(COLUMN()-COLUMN($E$1) &gt; 'Commerical Assumptions'!$F$7, 0, IF(BE4="No",-'Commerical Assumptions'!$C$13*'Commerical Assumptions'!$C$12/'Commerical Assumptions'!$C$20, 0))</f>
        <v>0</v>
      </c>
      <c r="BF37" s="42">
        <f>IF(COLUMN()-COLUMN($E$1) &gt; 'Commerical Assumptions'!$F$7, 0, IF(BF4="No",-'Commerical Assumptions'!$C$13*'Commerical Assumptions'!$C$12/'Commerical Assumptions'!$C$20, 0))</f>
        <v>0</v>
      </c>
      <c r="BG37" s="42">
        <f>IF(COLUMN()-COLUMN($E$1) &gt; 'Commerical Assumptions'!$F$7, 0, IF(BG4="No",-'Commerical Assumptions'!$C$13*'Commerical Assumptions'!$C$12/'Commerical Assumptions'!$C$20, 0))</f>
        <v>0</v>
      </c>
      <c r="BH37" s="42">
        <f>IF(COLUMN()-COLUMN($E$1) &gt; 'Commerical Assumptions'!$F$7, 0, IF(BH4="No",-'Commerical Assumptions'!$C$13*'Commerical Assumptions'!$C$12/'Commerical Assumptions'!$C$20, 0))</f>
        <v>0</v>
      </c>
      <c r="BI37" s="42">
        <f>IF(COLUMN()-COLUMN($E$1) &gt; 'Commerical Assumptions'!$F$7, 0, IF(BI4="No",-'Commerical Assumptions'!$C$13*'Commerical Assumptions'!$C$12/'Commerical Assumptions'!$C$20, 0))</f>
        <v>0</v>
      </c>
      <c r="BJ37" s="42">
        <f>IF(COLUMN()-COLUMN($E$1) &gt; 'Commerical Assumptions'!$F$7, 0, IF(BJ4="No",-'Commerical Assumptions'!$C$13*'Commerical Assumptions'!$C$12/'Commerical Assumptions'!$C$20, 0))</f>
        <v>0</v>
      </c>
      <c r="BK37" s="42">
        <f>IF(COLUMN()-COLUMN($E$1) &gt; 'Commerical Assumptions'!$F$7, 0, IF(BK4="No",-'Commerical Assumptions'!$C$13*'Commerical Assumptions'!$C$12/'Commerical Assumptions'!$C$20, 0))</f>
        <v>0</v>
      </c>
      <c r="BL37" s="42">
        <f>IF(COLUMN()-COLUMN($E$1) &gt; 'Commerical Assumptions'!$F$7, 0, IF(BL4="No",-'Commerical Assumptions'!$C$13*'Commerical Assumptions'!$C$12/'Commerical Assumptions'!$C$20, 0))</f>
        <v>0</v>
      </c>
      <c r="BM37" s="42">
        <f>IF(COLUMN()-COLUMN($E$1) &gt; 'Commerical Assumptions'!$F$7, 0, IF(BM4="No",-'Commerical Assumptions'!$C$13*'Commerical Assumptions'!$C$12/'Commerical Assumptions'!$C$20, 0))</f>
        <v>0</v>
      </c>
      <c r="BN37" s="42">
        <f>IF(COLUMN()-COLUMN($E$1) &gt; 'Commerical Assumptions'!$F$7, 0, IF(BN4="No",-'Commerical Assumptions'!$C$13*'Commerical Assumptions'!$C$12/'Commerical Assumptions'!$C$20, 0))</f>
        <v>0</v>
      </c>
      <c r="BO37" s="42">
        <f>IF(COLUMN()-COLUMN($E$1) &gt; 'Commerical Assumptions'!$F$7, 0, IF(BO4="No",-'Commerical Assumptions'!$C$13*'Commerical Assumptions'!$C$12/'Commerical Assumptions'!$C$20, 0))</f>
        <v>0</v>
      </c>
      <c r="BP37" s="42">
        <f>IF(COLUMN()-COLUMN($E$1) &gt; 'Commerical Assumptions'!$F$7, 0, IF(BP4="No",-'Commerical Assumptions'!$C$13*'Commerical Assumptions'!$C$12/'Commerical Assumptions'!$C$20, 0))</f>
        <v>0</v>
      </c>
      <c r="BQ37" s="42">
        <f>IF(COLUMN()-COLUMN($E$1) &gt; 'Commerical Assumptions'!$F$7, 0, IF(BQ4="No",-'Commerical Assumptions'!$C$13*'Commerical Assumptions'!$C$12/'Commerical Assumptions'!$C$20, 0))</f>
        <v>0</v>
      </c>
      <c r="BR37" s="42">
        <f>IF(COLUMN()-COLUMN($E$1) &gt; 'Commerical Assumptions'!$F$7, 0, IF(BR4="No",-'Commerical Assumptions'!$C$13*'Commerical Assumptions'!$C$12/'Commerical Assumptions'!$C$20, 0))</f>
        <v>0</v>
      </c>
      <c r="BS37" s="42">
        <f>IF(COLUMN()-COLUMN($E$1) &gt; 'Commerical Assumptions'!$F$7, 0, IF(BS4="No",-'Commerical Assumptions'!$C$13*'Commerical Assumptions'!$C$12/'Commerical Assumptions'!$C$20, 0))</f>
        <v>0</v>
      </c>
      <c r="BT37" s="42">
        <f>IF(COLUMN()-COLUMN($E$1) &gt; 'Commerical Assumptions'!$F$7, 0, IF(BT4="No",-'Commerical Assumptions'!$C$13*'Commerical Assumptions'!$C$12/'Commerical Assumptions'!$C$20, 0))</f>
        <v>0</v>
      </c>
      <c r="BU37" s="42">
        <f>IF(COLUMN()-COLUMN($E$1) &gt; 'Commerical Assumptions'!$F$7, 0, IF(BU4="No",-'Commerical Assumptions'!$C$13*'Commerical Assumptions'!$C$12/'Commerical Assumptions'!$C$20, 0))</f>
        <v>0</v>
      </c>
      <c r="BV37" s="42">
        <f>IF(COLUMN()-COLUMN($E$1) &gt; 'Commerical Assumptions'!$F$7, 0, IF(BV4="No",-'Commerical Assumptions'!$C$13*'Commerical Assumptions'!$C$12/'Commerical Assumptions'!$C$20, 0))</f>
        <v>0</v>
      </c>
      <c r="BW37" s="42">
        <f>IF(COLUMN()-COLUMN($E$1) &gt; 'Commerical Assumptions'!$F$7, 0, IF(BW4="No",-'Commerical Assumptions'!$C$13*'Commerical Assumptions'!$C$12/'Commerical Assumptions'!$C$20, 0))</f>
        <v>0</v>
      </c>
      <c r="BX37" s="42">
        <f>IF(COLUMN()-COLUMN($E$1) &gt; 'Commerical Assumptions'!$F$7, 0, IF(BX4="No",-'Commerical Assumptions'!$C$13*'Commerical Assumptions'!$C$12/'Commerical Assumptions'!$C$20, 0))</f>
        <v>0</v>
      </c>
      <c r="BY37" s="42">
        <f>IF(COLUMN()-COLUMN($E$1) &gt; 'Commerical Assumptions'!$F$7, 0, IF(BY4="No",-'Commerical Assumptions'!$C$13*'Commerical Assumptions'!$C$12/'Commerical Assumptions'!$C$20, 0))</f>
        <v>0</v>
      </c>
      <c r="BZ37" s="42">
        <f>IF(COLUMN()-COLUMN($E$1) &gt; 'Commerical Assumptions'!$F$7, 0, IF(BZ4="No",-'Commerical Assumptions'!$C$13*'Commerical Assumptions'!$C$12/'Commerical Assumptions'!$C$20, 0))</f>
        <v>0</v>
      </c>
      <c r="CA37" s="42">
        <f>IF(COLUMN()-COLUMN($E$1) &gt; 'Commerical Assumptions'!$F$7, 0, IF(CA4="No",-'Commerical Assumptions'!$C$13*'Commerical Assumptions'!$C$12/'Commerical Assumptions'!$C$20, 0))</f>
        <v>0</v>
      </c>
      <c r="CB37" s="42">
        <f>IF(COLUMN()-COLUMN($E$1) &gt; 'Commerical Assumptions'!$F$7, 0, IF(CB4="No",-'Commerical Assumptions'!$C$13*'Commerical Assumptions'!$C$12/'Commerical Assumptions'!$C$20, 0))</f>
        <v>0</v>
      </c>
      <c r="CC37" s="42">
        <f>IF(COLUMN()-COLUMN($E$1) &gt; 'Commerical Assumptions'!$F$7, 0, IF(CC4="No",-'Commerical Assumptions'!$C$13*'Commerical Assumptions'!$C$12/'Commerical Assumptions'!$C$20, 0))</f>
        <v>0</v>
      </c>
      <c r="CD37" s="42">
        <f>IF(COLUMN()-COLUMN($E$1) &gt; 'Commerical Assumptions'!$F$7, 0, IF(CD4="No",-'Commerical Assumptions'!$C$13*'Commerical Assumptions'!$C$12/'Commerical Assumptions'!$C$20, 0))</f>
        <v>0</v>
      </c>
      <c r="CE37" s="42">
        <f>IF(COLUMN()-COLUMN($E$1) &gt; 'Commerical Assumptions'!$F$7, 0, IF(CE4="No",-'Commerical Assumptions'!$C$13*'Commerical Assumptions'!$C$12/'Commerical Assumptions'!$C$20, 0))</f>
        <v>0</v>
      </c>
      <c r="CF37" s="42">
        <f>IF(COLUMN()-COLUMN($E$1) &gt; 'Commerical Assumptions'!$F$7, 0, IF(CF4="No",-'Commerical Assumptions'!$C$13*'Commerical Assumptions'!$C$12/'Commerical Assumptions'!$C$20, 0))</f>
        <v>0</v>
      </c>
      <c r="CG37" s="42">
        <f>IF(COLUMN()-COLUMN($E$1) &gt; 'Commerical Assumptions'!$F$7, 0, IF(CG4="No",-'Commerical Assumptions'!$C$13*'Commerical Assumptions'!$C$12/'Commerical Assumptions'!$C$20, 0))</f>
        <v>0</v>
      </c>
      <c r="CH37" s="42">
        <f>IF(COLUMN()-COLUMN($E$1) &gt; 'Commerical Assumptions'!$F$7, 0, IF(CH4="No",-'Commerical Assumptions'!$C$13*'Commerical Assumptions'!$C$12/'Commerical Assumptions'!$C$20, 0))</f>
        <v>0</v>
      </c>
      <c r="CI37" s="42">
        <f>IF(COLUMN()-COLUMN($E$1) &gt; 'Commerical Assumptions'!$F$7, 0, IF(CI4="No",-'Commerical Assumptions'!$C$13*'Commerical Assumptions'!$C$12/'Commerical Assumptions'!$C$20, 0))</f>
        <v>0</v>
      </c>
      <c r="CJ37" s="42">
        <f>IF(COLUMN()-COLUMN($E$1) &gt; 'Commerical Assumptions'!$F$7, 0, IF(CJ4="No",-'Commerical Assumptions'!$C$13*'Commerical Assumptions'!$C$12/'Commerical Assumptions'!$C$20, 0))</f>
        <v>0</v>
      </c>
      <c r="CK37" s="42">
        <f>IF(COLUMN()-COLUMN($E$1) &gt; 'Commerical Assumptions'!$F$7, 0, IF(CK4="No",-'Commerical Assumptions'!$C$13*'Commerical Assumptions'!$C$12/'Commerical Assumptions'!$C$20, 0))</f>
        <v>0</v>
      </c>
      <c r="CL37" s="42">
        <f>IF(COLUMN()-COLUMN($E$1) &gt; 'Commerical Assumptions'!$F$7, 0, IF(CL4="No",-'Commerical Assumptions'!$C$13*'Commerical Assumptions'!$C$12/'Commerical Assumptions'!$C$20, 0))</f>
        <v>0</v>
      </c>
      <c r="CM37" s="42">
        <f>IF(COLUMN()-COLUMN($E$1) &gt; 'Commerical Assumptions'!$F$7, 0, IF(CM4="No",-'Commerical Assumptions'!$C$13*'Commerical Assumptions'!$C$12/'Commerical Assumptions'!$C$20, 0))</f>
        <v>0</v>
      </c>
      <c r="CN37" s="42">
        <f>IF(COLUMN()-COLUMN($E$1) &gt; 'Commerical Assumptions'!$F$7, 0, IF(CN4="No",-'Commerical Assumptions'!$C$13*'Commerical Assumptions'!$C$12/'Commerical Assumptions'!$C$20, 0))</f>
        <v>0</v>
      </c>
      <c r="CO37" s="42">
        <f>IF(COLUMN()-COLUMN($E$1) &gt; 'Commerical Assumptions'!$F$7, 0, IF(CO4="No",-'Commerical Assumptions'!$C$13*'Commerical Assumptions'!$C$12/'Commerical Assumptions'!$C$20, 0))</f>
        <v>0</v>
      </c>
      <c r="CP37" s="42">
        <f>IF(COLUMN()-COLUMN($E$1) &gt; 'Commerical Assumptions'!$F$7, 0, IF(CP4="No",-'Commerical Assumptions'!$C$13*'Commerical Assumptions'!$C$12/'Commerical Assumptions'!$C$20, 0))</f>
        <v>0</v>
      </c>
      <c r="CQ37" s="42">
        <f>IF(COLUMN()-COLUMN($E$1) &gt; 'Commerical Assumptions'!$F$7, 0, IF(CQ4="No",-'Commerical Assumptions'!$C$13*'Commerical Assumptions'!$C$12/'Commerical Assumptions'!$C$20, 0))</f>
        <v>0</v>
      </c>
      <c r="CR37" s="42">
        <f>IF(COLUMN()-COLUMN($E$1) &gt; 'Commerical Assumptions'!$F$7, 0, IF(CR4="No",-'Commerical Assumptions'!$C$13*'Commerical Assumptions'!$C$12/'Commerical Assumptions'!$C$20, 0))</f>
        <v>0</v>
      </c>
      <c r="CS37" s="42">
        <f>IF(COLUMN()-COLUMN($E$1) &gt; 'Commerical Assumptions'!$F$7, 0, IF(CS4="No",-'Commerical Assumptions'!$C$13*'Commerical Assumptions'!$C$12/'Commerical Assumptions'!$C$20, 0))</f>
        <v>0</v>
      </c>
      <c r="CT37" s="42">
        <f>IF(COLUMN()-COLUMN($E$1) &gt; 'Commerical Assumptions'!$F$7, 0, IF(CT4="No",-'Commerical Assumptions'!$C$13*'Commerical Assumptions'!$C$12/'Commerical Assumptions'!$C$20, 0))</f>
        <v>0</v>
      </c>
      <c r="CU37" s="42">
        <f>IF(COLUMN()-COLUMN($E$1) &gt; 'Commerical Assumptions'!$F$7, 0, IF(CU4="No",-'Commerical Assumptions'!$C$13*'Commerical Assumptions'!$C$12/'Commerical Assumptions'!$C$20, 0))</f>
        <v>0</v>
      </c>
      <c r="CV37" s="42">
        <f>IF(COLUMN()-COLUMN($E$1) &gt; 'Commerical Assumptions'!$F$7, 0, IF(CV4="No",-'Commerical Assumptions'!$C$13*'Commerical Assumptions'!$C$12/'Commerical Assumptions'!$C$20, 0))</f>
        <v>0</v>
      </c>
    </row>
    <row r="38" spans="1:100" s="21" customFormat="1" ht="20.25" customHeight="1">
      <c r="A38"/>
      <c r="B38"/>
      <c r="C38" s="25"/>
      <c r="D38" s="21" t="s">
        <v>102</v>
      </c>
      <c r="E38" s="41">
        <f>IF(COLUMN()-COLUMN($E$1) &gt; 'Commerical Assumptions'!$F$7, 0, IF(E4="No",-'Commerical Assumptions'!$F$13*'Commerical Assumptions'!$F$12/'Commerical Assumptions'!$F$20, 0))</f>
        <v>-347626</v>
      </c>
      <c r="F38" s="41">
        <f>IF(COLUMN()-COLUMN($E$1) &gt; 'Commerical Assumptions'!$F$7, 0, IF(F4="No",-'Commerical Assumptions'!$F$13*'Commerical Assumptions'!$F$12/'Commerical Assumptions'!$F$20, 0))</f>
        <v>-347626</v>
      </c>
      <c r="G38" s="41">
        <f>IF(COLUMN()-COLUMN($E$1) &gt; 'Commerical Assumptions'!$F$7, 0, IF(G4="No",-'Commerical Assumptions'!$F$13*'Commerical Assumptions'!$F$12/'Commerical Assumptions'!$F$20, 0))</f>
        <v>-347626</v>
      </c>
      <c r="H38" s="41">
        <f>IF(COLUMN()-COLUMN($E$1) &gt; 'Commerical Assumptions'!$F$7, 0, IF(H4="No",-'Commerical Assumptions'!$F$13*'Commerical Assumptions'!$F$12/'Commerical Assumptions'!$F$20, 0))</f>
        <v>0</v>
      </c>
      <c r="I38" s="41">
        <f>IF(COLUMN()-COLUMN($E$1) &gt; 'Commerical Assumptions'!$F$7, 0, IF(I4="No",-'Commerical Assumptions'!$F$13*'Commerical Assumptions'!$F$12/'Commerical Assumptions'!$F$20, 0))</f>
        <v>0</v>
      </c>
      <c r="J38" s="41">
        <f>IF(COLUMN()-COLUMN($E$1) &gt; 'Commerical Assumptions'!$F$7, 0, IF(J4="No",-'Commerical Assumptions'!$F$13*'Commerical Assumptions'!$F$12/'Commerical Assumptions'!$F$20, 0))</f>
        <v>0</v>
      </c>
      <c r="K38" s="41">
        <f>IF(COLUMN()-COLUMN($E$1) &gt; 'Commerical Assumptions'!$F$7, 0, IF(K4="No",-'Commerical Assumptions'!$F$13*'Commerical Assumptions'!$F$12/'Commerical Assumptions'!$F$20, 0))</f>
        <v>0</v>
      </c>
      <c r="L38" s="41">
        <f>IF(COLUMN()-COLUMN($E$1) &gt; 'Commerical Assumptions'!$F$7, 0, IF(L4="No",-'Commerical Assumptions'!$F$13*'Commerical Assumptions'!$F$12/'Commerical Assumptions'!$F$20, 0))</f>
        <v>0</v>
      </c>
      <c r="M38" s="41">
        <f>IF(COLUMN()-COLUMN($E$1) &gt; 'Commerical Assumptions'!$F$7, 0, IF(M4="No",-'Commerical Assumptions'!$F$13*'Commerical Assumptions'!$F$12/'Commerical Assumptions'!$F$20, 0))</f>
        <v>0</v>
      </c>
      <c r="N38" s="41">
        <f>IF(COLUMN()-COLUMN($E$1) &gt; 'Commerical Assumptions'!$F$7, 0, IF(N4="No",-'Commerical Assumptions'!$F$13*'Commerical Assumptions'!$F$12/'Commerical Assumptions'!$F$20, 0))</f>
        <v>0</v>
      </c>
      <c r="O38" s="41">
        <f>IF(COLUMN()-COLUMN($E$1) &gt; 'Commerical Assumptions'!$F$7, 0, IF(O4="No",-'Commerical Assumptions'!$F$13*'Commerical Assumptions'!$F$12/'Commerical Assumptions'!$F$20, 0))</f>
        <v>0</v>
      </c>
      <c r="P38" s="41">
        <f>IF(COLUMN()-COLUMN($E$1) &gt; 'Commerical Assumptions'!$F$7, 0, IF(P4="No",-'Commerical Assumptions'!$F$13*'Commerical Assumptions'!$F$12/'Commerical Assumptions'!$F$20, 0))</f>
        <v>0</v>
      </c>
      <c r="Q38" s="41">
        <f>IF(COLUMN()-COLUMN($E$1) &gt; 'Commerical Assumptions'!$F$7, 0, IF(Q4="No",-'Commerical Assumptions'!$F$13*'Commerical Assumptions'!$F$12/'Commerical Assumptions'!$F$20, 0))</f>
        <v>0</v>
      </c>
      <c r="R38" s="41">
        <f>IF(COLUMN()-COLUMN($E$1) &gt; 'Commerical Assumptions'!$F$7, 0, IF(R4="No",-'Commerical Assumptions'!$F$13*'Commerical Assumptions'!$F$12/'Commerical Assumptions'!$F$20, 0))</f>
        <v>0</v>
      </c>
      <c r="S38" s="41">
        <f>IF(COLUMN()-COLUMN($E$1) &gt; 'Commerical Assumptions'!$F$7, 0, IF(S4="No",-'Commerical Assumptions'!$F$13*'Commerical Assumptions'!$F$12/'Commerical Assumptions'!$F$20, 0))</f>
        <v>0</v>
      </c>
      <c r="T38" s="41">
        <f>IF(COLUMN()-COLUMN($E$1) &gt; 'Commerical Assumptions'!$F$7, 0, IF(T4="No",-'Commerical Assumptions'!$F$13*'Commerical Assumptions'!$F$12/'Commerical Assumptions'!$F$20, 0))</f>
        <v>0</v>
      </c>
      <c r="U38" s="41">
        <f>IF(COLUMN()-COLUMN($E$1) &gt; 'Commerical Assumptions'!$F$7, 0, IF(U4="No",-'Commerical Assumptions'!$F$13*'Commerical Assumptions'!$F$12/'Commerical Assumptions'!$F$20, 0))</f>
        <v>0</v>
      </c>
      <c r="V38" s="41">
        <f>IF(COLUMN()-COLUMN($E$1) &gt; 'Commerical Assumptions'!$F$7, 0, IF(V4="No",-'Commerical Assumptions'!$F$13*'Commerical Assumptions'!$F$12/'Commerical Assumptions'!$F$20, 0))</f>
        <v>0</v>
      </c>
      <c r="W38" s="41">
        <f>IF(COLUMN()-COLUMN($E$1) &gt; 'Commerical Assumptions'!$F$7, 0, IF(W4="No",-'Commerical Assumptions'!$F$13*'Commerical Assumptions'!$F$12/'Commerical Assumptions'!$F$20, 0))</f>
        <v>0</v>
      </c>
      <c r="X38" s="41">
        <f>IF(COLUMN()-COLUMN($E$1) &gt; 'Commerical Assumptions'!$F$7, 0, IF(X4="No",-'Commerical Assumptions'!$F$13*'Commerical Assumptions'!$F$12/'Commerical Assumptions'!$F$20, 0))</f>
        <v>0</v>
      </c>
      <c r="Y38" s="41">
        <f>IF(COLUMN()-COLUMN($E$1) &gt; 'Commerical Assumptions'!$F$7, 0, IF(Y4="No",-'Commerical Assumptions'!$F$13*'Commerical Assumptions'!$F$12/'Commerical Assumptions'!$F$20, 0))</f>
        <v>0</v>
      </c>
      <c r="Z38" s="41">
        <f>IF(COLUMN()-COLUMN($E$1) &gt; 'Commerical Assumptions'!$F$7, 0, IF(Z4="No",-'Commerical Assumptions'!$F$13*'Commerical Assumptions'!$F$12/'Commerical Assumptions'!$F$20, 0))</f>
        <v>0</v>
      </c>
      <c r="AA38" s="41">
        <f>IF(COLUMN()-COLUMN($E$1) &gt; 'Commerical Assumptions'!$F$7, 0, IF(AA4="No",-'Commerical Assumptions'!$F$13*'Commerical Assumptions'!$F$12/'Commerical Assumptions'!$F$20, 0))</f>
        <v>0</v>
      </c>
      <c r="AB38" s="41">
        <f>IF(COLUMN()-COLUMN($E$1) &gt; 'Commerical Assumptions'!$F$7, 0, IF(AB4="No",-'Commerical Assumptions'!$F$13*'Commerical Assumptions'!$F$12/'Commerical Assumptions'!$F$20, 0))</f>
        <v>0</v>
      </c>
      <c r="AC38" s="41">
        <f>IF(COLUMN()-COLUMN($E$1) &gt; 'Commerical Assumptions'!$F$7, 0, IF(AC4="No",-'Commerical Assumptions'!$F$13*'Commerical Assumptions'!$F$12/'Commerical Assumptions'!$F$20, 0))</f>
        <v>0</v>
      </c>
      <c r="AD38" s="41">
        <f>IF(COLUMN()-COLUMN($E$1) &gt; 'Commerical Assumptions'!$F$7, 0, IF(AD4="No",-'Commerical Assumptions'!$F$13*'Commerical Assumptions'!$F$12/'Commerical Assumptions'!$F$20, 0))</f>
        <v>0</v>
      </c>
      <c r="AE38" s="41">
        <f>IF(COLUMN()-COLUMN($E$1) &gt; 'Commerical Assumptions'!$F$7, 0, IF(AE4="No",-'Commerical Assumptions'!$F$13*'Commerical Assumptions'!$F$12/'Commerical Assumptions'!$F$20, 0))</f>
        <v>0</v>
      </c>
      <c r="AF38" s="41">
        <f>IF(COLUMN()-COLUMN($E$1) &gt; 'Commerical Assumptions'!$F$7, 0, IF(AF4="No",-'Commerical Assumptions'!$F$13*'Commerical Assumptions'!$F$12/'Commerical Assumptions'!$F$20, 0))</f>
        <v>0</v>
      </c>
      <c r="AG38" s="41">
        <f>IF(COLUMN()-COLUMN($E$1) &gt; 'Commerical Assumptions'!$F$7, 0, IF(AG4="No",-'Commerical Assumptions'!$F$13*'Commerical Assumptions'!$F$12/'Commerical Assumptions'!$F$20, 0))</f>
        <v>0</v>
      </c>
      <c r="AH38" s="41">
        <f>IF(COLUMN()-COLUMN($E$1) &gt; 'Commerical Assumptions'!$F$7, 0, IF(AH4="No",-'Commerical Assumptions'!$F$13*'Commerical Assumptions'!$F$12/'Commerical Assumptions'!$F$20, 0))</f>
        <v>0</v>
      </c>
      <c r="AI38" s="41">
        <f>IF(COLUMN()-COLUMN($E$1) &gt; 'Commerical Assumptions'!$F$7, 0, IF(AI4="No",-'Commerical Assumptions'!$F$13*'Commerical Assumptions'!$F$12/'Commerical Assumptions'!$F$20, 0))</f>
        <v>0</v>
      </c>
      <c r="AJ38" s="41">
        <f>IF(COLUMN()-COLUMN($E$1) &gt; 'Commerical Assumptions'!$F$7, 0, IF(AJ4="No",-'Commerical Assumptions'!$F$13*'Commerical Assumptions'!$F$12/'Commerical Assumptions'!$F$20, 0))</f>
        <v>0</v>
      </c>
      <c r="AK38" s="41">
        <f>IF(COLUMN()-COLUMN($E$1) &gt; 'Commerical Assumptions'!$F$7, 0, IF(AK4="No",-'Commerical Assumptions'!$F$13*'Commerical Assumptions'!$F$12/'Commerical Assumptions'!$F$20, 0))</f>
        <v>0</v>
      </c>
      <c r="AL38" s="41">
        <f>IF(COLUMN()-COLUMN($E$1) &gt; 'Commerical Assumptions'!$F$7, 0, IF(AL4="No",-'Commerical Assumptions'!$F$13*'Commerical Assumptions'!$F$12/'Commerical Assumptions'!$F$20, 0))</f>
        <v>0</v>
      </c>
      <c r="AM38" s="41">
        <f>IF(COLUMN()-COLUMN($E$1) &gt; 'Commerical Assumptions'!$F$7, 0, IF(AM4="No",-'Commerical Assumptions'!$F$13*'Commerical Assumptions'!$F$12/'Commerical Assumptions'!$F$20, 0))</f>
        <v>0</v>
      </c>
      <c r="AN38" s="41">
        <f>IF(COLUMN()-COLUMN($E$1) &gt; 'Commerical Assumptions'!$F$7, 0, IF(AN4="No",-'Commerical Assumptions'!$F$13*'Commerical Assumptions'!$F$12/'Commerical Assumptions'!$F$20, 0))</f>
        <v>0</v>
      </c>
      <c r="AO38" s="41">
        <f>IF(COLUMN()-COLUMN($E$1) &gt; 'Commerical Assumptions'!$F$7, 0, IF(AO4="No",-'Commerical Assumptions'!$F$13*'Commerical Assumptions'!$F$12/'Commerical Assumptions'!$F$20, 0))</f>
        <v>0</v>
      </c>
      <c r="AP38" s="41">
        <f>IF(COLUMN()-COLUMN($E$1) &gt; 'Commerical Assumptions'!$F$7, 0, IF(AP4="No",-'Commerical Assumptions'!$F$13*'Commerical Assumptions'!$F$12/'Commerical Assumptions'!$F$20, 0))</f>
        <v>0</v>
      </c>
      <c r="AQ38" s="41">
        <f>IF(COLUMN()-COLUMN($E$1) &gt; 'Commerical Assumptions'!$F$7, 0, IF(AQ4="No",-'Commerical Assumptions'!$F$13*'Commerical Assumptions'!$F$12/'Commerical Assumptions'!$F$20, 0))</f>
        <v>0</v>
      </c>
      <c r="AR38" s="41">
        <f>IF(COLUMN()-COLUMN($E$1) &gt; 'Commerical Assumptions'!$F$7, 0, IF(AR4="No",-'Commerical Assumptions'!$F$13*'Commerical Assumptions'!$F$12/'Commerical Assumptions'!$F$20, 0))</f>
        <v>0</v>
      </c>
      <c r="AS38" s="41">
        <f>IF(COLUMN()-COLUMN($E$1) &gt; 'Commerical Assumptions'!$F$7, 0, IF(AS4="No",-'Commerical Assumptions'!$F$13*'Commerical Assumptions'!$F$12/'Commerical Assumptions'!$F$20, 0))</f>
        <v>0</v>
      </c>
      <c r="AT38" s="41">
        <f>IF(COLUMN()-COLUMN($E$1) &gt; 'Commerical Assumptions'!$F$7, 0, IF(AT4="No",-'Commerical Assumptions'!$F$13*'Commerical Assumptions'!$F$12/'Commerical Assumptions'!$F$20, 0))</f>
        <v>0</v>
      </c>
      <c r="AU38" s="41">
        <f>IF(COLUMN()-COLUMN($E$1) &gt; 'Commerical Assumptions'!$F$7, 0, IF(AU4="No",-'Commerical Assumptions'!$F$13*'Commerical Assumptions'!$F$12/'Commerical Assumptions'!$F$20, 0))</f>
        <v>0</v>
      </c>
      <c r="AV38" s="41">
        <f>IF(COLUMN()-COLUMN($E$1) &gt; 'Commerical Assumptions'!$F$7, 0, IF(AV4="No",-'Commerical Assumptions'!$F$13*'Commerical Assumptions'!$F$12/'Commerical Assumptions'!$F$20, 0))</f>
        <v>0</v>
      </c>
      <c r="AW38" s="41">
        <f>IF(COLUMN()-COLUMN($E$1) &gt; 'Commerical Assumptions'!$F$7, 0, IF(AW4="No",-'Commerical Assumptions'!$F$13*'Commerical Assumptions'!$F$12/'Commerical Assumptions'!$F$20, 0))</f>
        <v>0</v>
      </c>
      <c r="AX38" s="41">
        <f>IF(COLUMN()-COLUMN($E$1) &gt; 'Commerical Assumptions'!$F$7, 0, IF(AX4="No",-'Commerical Assumptions'!$F$13*'Commerical Assumptions'!$F$12/'Commerical Assumptions'!$F$20, 0))</f>
        <v>0</v>
      </c>
      <c r="AY38" s="41">
        <f>IF(COLUMN()-COLUMN($E$1) &gt; 'Commerical Assumptions'!$F$7, 0, IF(AY4="No",-'Commerical Assumptions'!$F$13*'Commerical Assumptions'!$F$12/'Commerical Assumptions'!$F$20, 0))</f>
        <v>0</v>
      </c>
      <c r="AZ38" s="41">
        <f>IF(COLUMN()-COLUMN($E$1) &gt; 'Commerical Assumptions'!$F$7, 0, IF(AZ4="No",-'Commerical Assumptions'!$F$13*'Commerical Assumptions'!$F$12/'Commerical Assumptions'!$F$20, 0))</f>
        <v>0</v>
      </c>
      <c r="BA38" s="41">
        <f>IF(COLUMN()-COLUMN($E$1) &gt; 'Commerical Assumptions'!$F$7, 0, IF(BA4="No",-'Commerical Assumptions'!$F$13*'Commerical Assumptions'!$F$12/'Commerical Assumptions'!$F$20, 0))</f>
        <v>0</v>
      </c>
      <c r="BB38" s="41">
        <f>IF(COLUMN()-COLUMN($E$1) &gt; 'Commerical Assumptions'!$F$7, 0, IF(BB4="No",-'Commerical Assumptions'!$F$13*'Commerical Assumptions'!$F$12/'Commerical Assumptions'!$F$20, 0))</f>
        <v>0</v>
      </c>
      <c r="BC38" s="41">
        <f>IF(COLUMN()-COLUMN($E$1) &gt; 'Commerical Assumptions'!$F$7, 0, IF(BC4="No",-'Commerical Assumptions'!$F$13*'Commerical Assumptions'!$F$12/'Commerical Assumptions'!$F$20, 0))</f>
        <v>0</v>
      </c>
      <c r="BD38" s="41">
        <f>IF(COLUMN()-COLUMN($E$1) &gt; 'Commerical Assumptions'!$F$7, 0, IF(BD4="No",-'Commerical Assumptions'!$F$13*'Commerical Assumptions'!$F$12/'Commerical Assumptions'!$F$20, 0))</f>
        <v>0</v>
      </c>
      <c r="BE38" s="41">
        <f>IF(COLUMN()-COLUMN($E$1) &gt; 'Commerical Assumptions'!$F$7, 0, IF(BE4="No",-'Commerical Assumptions'!$F$13*'Commerical Assumptions'!$F$12/'Commerical Assumptions'!$F$20, 0))</f>
        <v>0</v>
      </c>
      <c r="BF38" s="41">
        <f>IF(COLUMN()-COLUMN($E$1) &gt; 'Commerical Assumptions'!$F$7, 0, IF(BF4="No",-'Commerical Assumptions'!$F$13*'Commerical Assumptions'!$F$12/'Commerical Assumptions'!$F$20, 0))</f>
        <v>0</v>
      </c>
      <c r="BG38" s="41">
        <f>IF(COLUMN()-COLUMN($E$1) &gt; 'Commerical Assumptions'!$F$7, 0, IF(BG4="No",-'Commerical Assumptions'!$F$13*'Commerical Assumptions'!$F$12/'Commerical Assumptions'!$F$20, 0))</f>
        <v>0</v>
      </c>
      <c r="BH38" s="41">
        <f>IF(COLUMN()-COLUMN($E$1) &gt; 'Commerical Assumptions'!$F$7, 0, IF(BH4="No",-'Commerical Assumptions'!$F$13*'Commerical Assumptions'!$F$12/'Commerical Assumptions'!$F$20, 0))</f>
        <v>0</v>
      </c>
      <c r="BI38" s="41">
        <f>IF(COLUMN()-COLUMN($E$1) &gt; 'Commerical Assumptions'!$F$7, 0, IF(BI4="No",-'Commerical Assumptions'!$F$13*'Commerical Assumptions'!$F$12/'Commerical Assumptions'!$F$20, 0))</f>
        <v>0</v>
      </c>
      <c r="BJ38" s="41">
        <f>IF(COLUMN()-COLUMN($E$1) &gt; 'Commerical Assumptions'!$F$7, 0, IF(BJ4="No",-'Commerical Assumptions'!$F$13*'Commerical Assumptions'!$F$12/'Commerical Assumptions'!$F$20, 0))</f>
        <v>0</v>
      </c>
      <c r="BK38" s="41">
        <f>IF(COLUMN()-COLUMN($E$1) &gt; 'Commerical Assumptions'!$F$7, 0, IF(BK4="No",-'Commerical Assumptions'!$F$13*'Commerical Assumptions'!$F$12/'Commerical Assumptions'!$F$20, 0))</f>
        <v>0</v>
      </c>
      <c r="BL38" s="41">
        <f>IF(COLUMN()-COLUMN($E$1) &gt; 'Commerical Assumptions'!$F$7, 0, IF(BL4="No",-'Commerical Assumptions'!$F$13*'Commerical Assumptions'!$F$12/'Commerical Assumptions'!$F$20, 0))</f>
        <v>0</v>
      </c>
      <c r="BM38" s="41">
        <f>IF(COLUMN()-COLUMN($E$1) &gt; 'Commerical Assumptions'!$F$7, 0, IF(BM4="No",-'Commerical Assumptions'!$F$13*'Commerical Assumptions'!$F$12/'Commerical Assumptions'!$F$20, 0))</f>
        <v>0</v>
      </c>
      <c r="BN38" s="41">
        <f>IF(COLUMN()-COLUMN($E$1) &gt; 'Commerical Assumptions'!$F$7, 0, IF(BN4="No",-'Commerical Assumptions'!$F$13*'Commerical Assumptions'!$F$12/'Commerical Assumptions'!$F$20, 0))</f>
        <v>0</v>
      </c>
      <c r="BO38" s="41">
        <f>IF(COLUMN()-COLUMN($E$1) &gt; 'Commerical Assumptions'!$F$7, 0, IF(BO4="No",-'Commerical Assumptions'!$F$13*'Commerical Assumptions'!$F$12/'Commerical Assumptions'!$F$20, 0))</f>
        <v>0</v>
      </c>
      <c r="BP38" s="41">
        <f>IF(COLUMN()-COLUMN($E$1) &gt; 'Commerical Assumptions'!$F$7, 0, IF(BP4="No",-'Commerical Assumptions'!$F$13*'Commerical Assumptions'!$F$12/'Commerical Assumptions'!$F$20, 0))</f>
        <v>0</v>
      </c>
      <c r="BQ38" s="41">
        <f>IF(COLUMN()-COLUMN($E$1) &gt; 'Commerical Assumptions'!$F$7, 0, IF(BQ4="No",-'Commerical Assumptions'!$F$13*'Commerical Assumptions'!$F$12/'Commerical Assumptions'!$F$20, 0))</f>
        <v>0</v>
      </c>
      <c r="BR38" s="41">
        <f>IF(COLUMN()-COLUMN($E$1) &gt; 'Commerical Assumptions'!$F$7, 0, IF(BR4="No",-'Commerical Assumptions'!$F$13*'Commerical Assumptions'!$F$12/'Commerical Assumptions'!$F$20, 0))</f>
        <v>0</v>
      </c>
      <c r="BS38" s="41">
        <f>IF(COLUMN()-COLUMN($E$1) &gt; 'Commerical Assumptions'!$F$7, 0, IF(BS4="No",-'Commerical Assumptions'!$F$13*'Commerical Assumptions'!$F$12/'Commerical Assumptions'!$F$20, 0))</f>
        <v>0</v>
      </c>
      <c r="BT38" s="41">
        <f>IF(COLUMN()-COLUMN($E$1) &gt; 'Commerical Assumptions'!$F$7, 0, IF(BT4="No",-'Commerical Assumptions'!$F$13*'Commerical Assumptions'!$F$12/'Commerical Assumptions'!$F$20, 0))</f>
        <v>0</v>
      </c>
      <c r="BU38" s="41">
        <f>IF(COLUMN()-COLUMN($E$1) &gt; 'Commerical Assumptions'!$F$7, 0, IF(BU4="No",-'Commerical Assumptions'!$F$13*'Commerical Assumptions'!$F$12/'Commerical Assumptions'!$F$20, 0))</f>
        <v>0</v>
      </c>
      <c r="BV38" s="41">
        <f>IF(COLUMN()-COLUMN($E$1) &gt; 'Commerical Assumptions'!$F$7, 0, IF(BV4="No",-'Commerical Assumptions'!$F$13*'Commerical Assumptions'!$F$12/'Commerical Assumptions'!$F$20, 0))</f>
        <v>0</v>
      </c>
      <c r="BW38" s="41">
        <f>IF(COLUMN()-COLUMN($E$1) &gt; 'Commerical Assumptions'!$F$7, 0, IF(BW4="No",-'Commerical Assumptions'!$F$13*'Commerical Assumptions'!$F$12/'Commerical Assumptions'!$F$20, 0))</f>
        <v>0</v>
      </c>
      <c r="BX38" s="41">
        <f>IF(COLUMN()-COLUMN($E$1) &gt; 'Commerical Assumptions'!$F$7, 0, IF(BX4="No",-'Commerical Assumptions'!$F$13*'Commerical Assumptions'!$F$12/'Commerical Assumptions'!$F$20, 0))</f>
        <v>0</v>
      </c>
      <c r="BY38" s="41">
        <f>IF(COLUMN()-COLUMN($E$1) &gt; 'Commerical Assumptions'!$F$7, 0, IF(BY4="No",-'Commerical Assumptions'!$F$13*'Commerical Assumptions'!$F$12/'Commerical Assumptions'!$F$20, 0))</f>
        <v>0</v>
      </c>
      <c r="BZ38" s="41">
        <f>IF(COLUMN()-COLUMN($E$1) &gt; 'Commerical Assumptions'!$F$7, 0, IF(BZ4="No",-'Commerical Assumptions'!$F$13*'Commerical Assumptions'!$F$12/'Commerical Assumptions'!$F$20, 0))</f>
        <v>0</v>
      </c>
      <c r="CA38" s="41">
        <f>IF(COLUMN()-COLUMN($E$1) &gt; 'Commerical Assumptions'!$F$7, 0, IF(CA4="No",-'Commerical Assumptions'!$F$13*'Commerical Assumptions'!$F$12/'Commerical Assumptions'!$F$20, 0))</f>
        <v>0</v>
      </c>
      <c r="CB38" s="41">
        <f>IF(COLUMN()-COLUMN($E$1) &gt; 'Commerical Assumptions'!$F$7, 0, IF(CB4="No",-'Commerical Assumptions'!$F$13*'Commerical Assumptions'!$F$12/'Commerical Assumptions'!$F$20, 0))</f>
        <v>0</v>
      </c>
      <c r="CC38" s="41">
        <f>IF(COLUMN()-COLUMN($E$1) &gt; 'Commerical Assumptions'!$F$7, 0, IF(CC4="No",-'Commerical Assumptions'!$F$13*'Commerical Assumptions'!$F$12/'Commerical Assumptions'!$F$20, 0))</f>
        <v>0</v>
      </c>
      <c r="CD38" s="41">
        <f>IF(COLUMN()-COLUMN($E$1) &gt; 'Commerical Assumptions'!$F$7, 0, IF(CD4="No",-'Commerical Assumptions'!$F$13*'Commerical Assumptions'!$F$12/'Commerical Assumptions'!$F$20, 0))</f>
        <v>0</v>
      </c>
      <c r="CE38" s="41">
        <f>IF(COLUMN()-COLUMN($E$1) &gt; 'Commerical Assumptions'!$F$7, 0, IF(CE4="No",-'Commerical Assumptions'!$F$13*'Commerical Assumptions'!$F$12/'Commerical Assumptions'!$F$20, 0))</f>
        <v>0</v>
      </c>
      <c r="CF38" s="41">
        <f>IF(COLUMN()-COLUMN($E$1) &gt; 'Commerical Assumptions'!$F$7, 0, IF(CF4="No",-'Commerical Assumptions'!$F$13*'Commerical Assumptions'!$F$12/'Commerical Assumptions'!$F$20, 0))</f>
        <v>0</v>
      </c>
      <c r="CG38" s="41">
        <f>IF(COLUMN()-COLUMN($E$1) &gt; 'Commerical Assumptions'!$F$7, 0, IF(CG4="No",-'Commerical Assumptions'!$F$13*'Commerical Assumptions'!$F$12/'Commerical Assumptions'!$F$20, 0))</f>
        <v>0</v>
      </c>
      <c r="CH38" s="41">
        <f>IF(COLUMN()-COLUMN($E$1) &gt; 'Commerical Assumptions'!$F$7, 0, IF(CH4="No",-'Commerical Assumptions'!$F$13*'Commerical Assumptions'!$F$12/'Commerical Assumptions'!$F$20, 0))</f>
        <v>0</v>
      </c>
      <c r="CI38" s="41">
        <f>IF(COLUMN()-COLUMN($E$1) &gt; 'Commerical Assumptions'!$F$7, 0, IF(CI4="No",-'Commerical Assumptions'!$F$13*'Commerical Assumptions'!$F$12/'Commerical Assumptions'!$F$20, 0))</f>
        <v>0</v>
      </c>
      <c r="CJ38" s="41">
        <f>IF(COLUMN()-COLUMN($E$1) &gt; 'Commerical Assumptions'!$F$7, 0, IF(CJ4="No",-'Commerical Assumptions'!$F$13*'Commerical Assumptions'!$F$12/'Commerical Assumptions'!$F$20, 0))</f>
        <v>0</v>
      </c>
      <c r="CK38" s="41">
        <f>IF(COLUMN()-COLUMN($E$1) &gt; 'Commerical Assumptions'!$F$7, 0, IF(CK4="No",-'Commerical Assumptions'!$F$13*'Commerical Assumptions'!$F$12/'Commerical Assumptions'!$F$20, 0))</f>
        <v>0</v>
      </c>
      <c r="CL38" s="41">
        <f>IF(COLUMN()-COLUMN($E$1) &gt; 'Commerical Assumptions'!$F$7, 0, IF(CL4="No",-'Commerical Assumptions'!$F$13*'Commerical Assumptions'!$F$12/'Commerical Assumptions'!$F$20, 0))</f>
        <v>0</v>
      </c>
      <c r="CM38" s="41">
        <f>IF(COLUMN()-COLUMN($E$1) &gt; 'Commerical Assumptions'!$F$7, 0, IF(CM4="No",-'Commerical Assumptions'!$F$13*'Commerical Assumptions'!$F$12/'Commerical Assumptions'!$F$20, 0))</f>
        <v>0</v>
      </c>
      <c r="CN38" s="41">
        <f>IF(COLUMN()-COLUMN($E$1) &gt; 'Commerical Assumptions'!$F$7, 0, IF(CN4="No",-'Commerical Assumptions'!$F$13*'Commerical Assumptions'!$F$12/'Commerical Assumptions'!$F$20, 0))</f>
        <v>0</v>
      </c>
      <c r="CO38" s="41">
        <f>IF(COLUMN()-COLUMN($E$1) &gt; 'Commerical Assumptions'!$F$7, 0, IF(CO4="No",-'Commerical Assumptions'!$F$13*'Commerical Assumptions'!$F$12/'Commerical Assumptions'!$F$20, 0))</f>
        <v>0</v>
      </c>
      <c r="CP38" s="41">
        <f>IF(COLUMN()-COLUMN($E$1) &gt; 'Commerical Assumptions'!$F$7, 0, IF(CP4="No",-'Commerical Assumptions'!$F$13*'Commerical Assumptions'!$F$12/'Commerical Assumptions'!$F$20, 0))</f>
        <v>0</v>
      </c>
      <c r="CQ38" s="41">
        <f>IF(COLUMN()-COLUMN($E$1) &gt; 'Commerical Assumptions'!$F$7, 0, IF(CQ4="No",-'Commerical Assumptions'!$F$13*'Commerical Assumptions'!$F$12/'Commerical Assumptions'!$F$20, 0))</f>
        <v>0</v>
      </c>
      <c r="CR38" s="41">
        <f>IF(COLUMN()-COLUMN($E$1) &gt; 'Commerical Assumptions'!$F$7, 0, IF(CR4="No",-'Commerical Assumptions'!$F$13*'Commerical Assumptions'!$F$12/'Commerical Assumptions'!$F$20, 0))</f>
        <v>0</v>
      </c>
      <c r="CS38" s="41">
        <f>IF(COLUMN()-COLUMN($E$1) &gt; 'Commerical Assumptions'!$F$7, 0, IF(CS4="No",-'Commerical Assumptions'!$F$13*'Commerical Assumptions'!$F$12/'Commerical Assumptions'!$F$20, 0))</f>
        <v>0</v>
      </c>
      <c r="CT38" s="41">
        <f>IF(COLUMN()-COLUMN($E$1) &gt; 'Commerical Assumptions'!$F$7, 0, IF(CT4="No",-'Commerical Assumptions'!$F$13*'Commerical Assumptions'!$F$12/'Commerical Assumptions'!$F$20, 0))</f>
        <v>0</v>
      </c>
      <c r="CU38" s="41">
        <f>IF(COLUMN()-COLUMN($E$1) &gt; 'Commerical Assumptions'!$F$7, 0, IF(CU4="No",-'Commerical Assumptions'!$F$13*'Commerical Assumptions'!$F$12/'Commerical Assumptions'!$F$20, 0))</f>
        <v>0</v>
      </c>
      <c r="CV38" s="41">
        <f>IF(COLUMN()-COLUMN($E$1) &gt; 'Commerical Assumptions'!$F$7, 0, IF(CV4="No",-'Commerical Assumptions'!$F$13*'Commerical Assumptions'!$F$12/'Commerical Assumptions'!$F$20, 0))</f>
        <v>0</v>
      </c>
    </row>
    <row r="39" spans="1:100" ht="20.25" customHeight="1">
      <c r="C39" s="25"/>
      <c r="D39" t="s">
        <v>103</v>
      </c>
      <c r="E39" s="42">
        <f>IF(COLUMN()-COLUMN($E$1) &gt; 'Commerical Assumptions'!$F$7, 0, IF(E4="No",-'Commerical Assumptions'!$I$13*'Commerical Assumptions'!$I$12/'Commerical Assumptions'!$I$20, 0))</f>
        <v>-347626</v>
      </c>
      <c r="F39" s="42">
        <f>IF(COLUMN()-COLUMN($E$1) &gt; 'Commerical Assumptions'!$F$7, 0, IF(F4="No",-'Commerical Assumptions'!$I$13*'Commerical Assumptions'!$I$12/'Commerical Assumptions'!$I$20, 0))</f>
        <v>-347626</v>
      </c>
      <c r="G39" s="42">
        <f>IF(COLUMN()-COLUMN($E$1) &gt; 'Commerical Assumptions'!$F$7, 0, IF(G4="No",-'Commerical Assumptions'!$I$13*'Commerical Assumptions'!$I$12/'Commerical Assumptions'!$I$20, 0))</f>
        <v>-347626</v>
      </c>
      <c r="H39" s="42">
        <f>IF(COLUMN()-COLUMN($E$1) &gt; 'Commerical Assumptions'!$F$7, 0, IF(H4="No",-'Commerical Assumptions'!$I$13*'Commerical Assumptions'!$I$12/'Commerical Assumptions'!$I$20, 0))</f>
        <v>0</v>
      </c>
      <c r="I39" s="42">
        <f>IF(COLUMN()-COLUMN($E$1) &gt; 'Commerical Assumptions'!$F$7, 0, IF(I4="No",-'Commerical Assumptions'!$I$13*'Commerical Assumptions'!$I$12/'Commerical Assumptions'!$I$20, 0))</f>
        <v>0</v>
      </c>
      <c r="J39" s="42">
        <f>IF(COLUMN()-COLUMN($E$1) &gt; 'Commerical Assumptions'!$F$7, 0, IF(J4="No",-'Commerical Assumptions'!$I$13*'Commerical Assumptions'!$I$12/'Commerical Assumptions'!$I$20, 0))</f>
        <v>0</v>
      </c>
      <c r="K39" s="42">
        <f>IF(COLUMN()-COLUMN($E$1) &gt; 'Commerical Assumptions'!$F$7, 0, IF(K4="No",-'Commerical Assumptions'!$I$13*'Commerical Assumptions'!$I$12/'Commerical Assumptions'!$I$20, 0))</f>
        <v>0</v>
      </c>
      <c r="L39" s="42">
        <f>IF(COLUMN()-COLUMN($E$1) &gt; 'Commerical Assumptions'!$F$7, 0, IF(L4="No",-'Commerical Assumptions'!$I$13*'Commerical Assumptions'!$I$12/'Commerical Assumptions'!$I$20, 0))</f>
        <v>0</v>
      </c>
      <c r="M39" s="42">
        <f>IF(COLUMN()-COLUMN($E$1) &gt; 'Commerical Assumptions'!$F$7, 0, IF(M4="No",-'Commerical Assumptions'!$I$13*'Commerical Assumptions'!$I$12/'Commerical Assumptions'!$I$20, 0))</f>
        <v>0</v>
      </c>
      <c r="N39" s="42">
        <f>IF(COLUMN()-COLUMN($E$1) &gt; 'Commerical Assumptions'!$F$7, 0, IF(N4="No",-'Commerical Assumptions'!$I$13*'Commerical Assumptions'!$I$12/'Commerical Assumptions'!$I$20, 0))</f>
        <v>0</v>
      </c>
      <c r="O39" s="42">
        <f>IF(COLUMN()-COLUMN($E$1) &gt; 'Commerical Assumptions'!$F$7, 0, IF(O4="No",-'Commerical Assumptions'!$I$13*'Commerical Assumptions'!$I$12/'Commerical Assumptions'!$I$20, 0))</f>
        <v>0</v>
      </c>
      <c r="P39" s="42">
        <f>IF(COLUMN()-COLUMN($E$1) &gt; 'Commerical Assumptions'!$F$7, 0, IF(P4="No",-'Commerical Assumptions'!$I$13*'Commerical Assumptions'!$I$12/'Commerical Assumptions'!$I$20, 0))</f>
        <v>0</v>
      </c>
      <c r="Q39" s="42">
        <f>IF(COLUMN()-COLUMN($E$1) &gt; 'Commerical Assumptions'!$F$7, 0, IF(Q4="No",-'Commerical Assumptions'!$I$13*'Commerical Assumptions'!$I$12/'Commerical Assumptions'!$I$20, 0))</f>
        <v>0</v>
      </c>
      <c r="R39" s="42">
        <f>IF(COLUMN()-COLUMN($E$1) &gt; 'Commerical Assumptions'!$F$7, 0, IF(R4="No",-'Commerical Assumptions'!$I$13*'Commerical Assumptions'!$I$12/'Commerical Assumptions'!$I$20, 0))</f>
        <v>0</v>
      </c>
      <c r="S39" s="42">
        <f>IF(COLUMN()-COLUMN($E$1) &gt; 'Commerical Assumptions'!$F$7, 0, IF(S4="No",-'Commerical Assumptions'!$I$13*'Commerical Assumptions'!$I$12/'Commerical Assumptions'!$I$20, 0))</f>
        <v>0</v>
      </c>
      <c r="T39" s="42">
        <f>IF(COLUMN()-COLUMN($E$1) &gt; 'Commerical Assumptions'!$F$7, 0, IF(T4="No",-'Commerical Assumptions'!$I$13*'Commerical Assumptions'!$I$12/'Commerical Assumptions'!$I$20, 0))</f>
        <v>0</v>
      </c>
      <c r="U39" s="42">
        <f>IF(COLUMN()-COLUMN($E$1) &gt; 'Commerical Assumptions'!$F$7, 0, IF(U4="No",-'Commerical Assumptions'!$I$13*'Commerical Assumptions'!$I$12/'Commerical Assumptions'!$I$20, 0))</f>
        <v>0</v>
      </c>
      <c r="V39" s="42">
        <f>IF(COLUMN()-COLUMN($E$1) &gt; 'Commerical Assumptions'!$F$7, 0, IF(V4="No",-'Commerical Assumptions'!$I$13*'Commerical Assumptions'!$I$12/'Commerical Assumptions'!$I$20, 0))</f>
        <v>0</v>
      </c>
      <c r="W39" s="42">
        <f>IF(COLUMN()-COLUMN($E$1) &gt; 'Commerical Assumptions'!$F$7, 0, IF(W4="No",-'Commerical Assumptions'!$I$13*'Commerical Assumptions'!$I$12/'Commerical Assumptions'!$I$20, 0))</f>
        <v>0</v>
      </c>
      <c r="X39" s="42">
        <f>IF(COLUMN()-COLUMN($E$1) &gt; 'Commerical Assumptions'!$F$7, 0, IF(X4="No",-'Commerical Assumptions'!$I$13*'Commerical Assumptions'!$I$12/'Commerical Assumptions'!$I$20, 0))</f>
        <v>0</v>
      </c>
      <c r="Y39" s="42">
        <f>IF(COLUMN()-COLUMN($E$1) &gt; 'Commerical Assumptions'!$F$7, 0, IF(Y4="No",-'Commerical Assumptions'!$I$13*'Commerical Assumptions'!$I$12/'Commerical Assumptions'!$I$20, 0))</f>
        <v>0</v>
      </c>
      <c r="Z39" s="42">
        <f>IF(COLUMN()-COLUMN($E$1) &gt; 'Commerical Assumptions'!$F$7, 0, IF(Z4="No",-'Commerical Assumptions'!$I$13*'Commerical Assumptions'!$I$12/'Commerical Assumptions'!$I$20, 0))</f>
        <v>0</v>
      </c>
      <c r="AA39" s="42">
        <f>IF(COLUMN()-COLUMN($E$1) &gt; 'Commerical Assumptions'!$F$7, 0, IF(AA4="No",-'Commerical Assumptions'!$I$13*'Commerical Assumptions'!$I$12/'Commerical Assumptions'!$I$20, 0))</f>
        <v>0</v>
      </c>
      <c r="AB39" s="42">
        <f>IF(COLUMN()-COLUMN($E$1) &gt; 'Commerical Assumptions'!$F$7, 0, IF(AB4="No",-'Commerical Assumptions'!$I$13*'Commerical Assumptions'!$I$12/'Commerical Assumptions'!$I$20, 0))</f>
        <v>0</v>
      </c>
      <c r="AC39" s="42">
        <f>IF(COLUMN()-COLUMN($E$1) &gt; 'Commerical Assumptions'!$F$7, 0, IF(AC4="No",-'Commerical Assumptions'!$I$13*'Commerical Assumptions'!$I$12/'Commerical Assumptions'!$I$20, 0))</f>
        <v>0</v>
      </c>
      <c r="AD39" s="42">
        <f>IF(COLUMN()-COLUMN($E$1) &gt; 'Commerical Assumptions'!$F$7, 0, IF(AD4="No",-'Commerical Assumptions'!$I$13*'Commerical Assumptions'!$I$12/'Commerical Assumptions'!$I$20, 0))</f>
        <v>0</v>
      </c>
      <c r="AE39" s="42">
        <f>IF(COLUMN()-COLUMN($E$1) &gt; 'Commerical Assumptions'!$F$7, 0, IF(AE4="No",-'Commerical Assumptions'!$I$13*'Commerical Assumptions'!$I$12/'Commerical Assumptions'!$I$20, 0))</f>
        <v>0</v>
      </c>
      <c r="AF39" s="42">
        <f>IF(COLUMN()-COLUMN($E$1) &gt; 'Commerical Assumptions'!$F$7, 0, IF(AF4="No",-'Commerical Assumptions'!$I$13*'Commerical Assumptions'!$I$12/'Commerical Assumptions'!$I$20, 0))</f>
        <v>0</v>
      </c>
      <c r="AG39" s="42">
        <f>IF(COLUMN()-COLUMN($E$1) &gt; 'Commerical Assumptions'!$F$7, 0, IF(AG4="No",-'Commerical Assumptions'!$I$13*'Commerical Assumptions'!$I$12/'Commerical Assumptions'!$I$20, 0))</f>
        <v>0</v>
      </c>
      <c r="AH39" s="42">
        <f>IF(COLUMN()-COLUMN($E$1) &gt; 'Commerical Assumptions'!$F$7, 0, IF(AH4="No",-'Commerical Assumptions'!$I$13*'Commerical Assumptions'!$I$12/'Commerical Assumptions'!$I$20, 0))</f>
        <v>0</v>
      </c>
      <c r="AI39" s="42">
        <f>IF(COLUMN()-COLUMN($E$1) &gt; 'Commerical Assumptions'!$F$7, 0, IF(AI4="No",-'Commerical Assumptions'!$I$13*'Commerical Assumptions'!$I$12/'Commerical Assumptions'!$I$20, 0))</f>
        <v>0</v>
      </c>
      <c r="AJ39" s="42">
        <f>IF(COLUMN()-COLUMN($E$1) &gt; 'Commerical Assumptions'!$F$7, 0, IF(AJ4="No",-'Commerical Assumptions'!$I$13*'Commerical Assumptions'!$I$12/'Commerical Assumptions'!$I$20, 0))</f>
        <v>0</v>
      </c>
      <c r="AK39" s="42">
        <f>IF(COLUMN()-COLUMN($E$1) &gt; 'Commerical Assumptions'!$F$7, 0, IF(AK4="No",-'Commerical Assumptions'!$I$13*'Commerical Assumptions'!$I$12/'Commerical Assumptions'!$I$20, 0))</f>
        <v>0</v>
      </c>
      <c r="AL39" s="42">
        <f>IF(COLUMN()-COLUMN($E$1) &gt; 'Commerical Assumptions'!$F$7, 0, IF(AL4="No",-'Commerical Assumptions'!$I$13*'Commerical Assumptions'!$I$12/'Commerical Assumptions'!$I$20, 0))</f>
        <v>0</v>
      </c>
      <c r="AM39" s="42">
        <f>IF(COLUMN()-COLUMN($E$1) &gt; 'Commerical Assumptions'!$F$7, 0, IF(AM4="No",-'Commerical Assumptions'!$I$13*'Commerical Assumptions'!$I$12/'Commerical Assumptions'!$I$20, 0))</f>
        <v>0</v>
      </c>
      <c r="AN39" s="42">
        <f>IF(COLUMN()-COLUMN($E$1) &gt; 'Commerical Assumptions'!$F$7, 0, IF(AN4="No",-'Commerical Assumptions'!$I$13*'Commerical Assumptions'!$I$12/'Commerical Assumptions'!$I$20, 0))</f>
        <v>0</v>
      </c>
      <c r="AO39" s="42">
        <f>IF(COLUMN()-COLUMN($E$1) &gt; 'Commerical Assumptions'!$F$7, 0, IF(AO4="No",-'Commerical Assumptions'!$I$13*'Commerical Assumptions'!$I$12/'Commerical Assumptions'!$I$20, 0))</f>
        <v>0</v>
      </c>
      <c r="AP39" s="42">
        <f>IF(COLUMN()-COLUMN($E$1) &gt; 'Commerical Assumptions'!$F$7, 0, IF(AP4="No",-'Commerical Assumptions'!$I$13*'Commerical Assumptions'!$I$12/'Commerical Assumptions'!$I$20, 0))</f>
        <v>0</v>
      </c>
      <c r="AQ39" s="42">
        <f>IF(COLUMN()-COLUMN($E$1) &gt; 'Commerical Assumptions'!$F$7, 0, IF(AQ4="No",-'Commerical Assumptions'!$I$13*'Commerical Assumptions'!$I$12/'Commerical Assumptions'!$I$20, 0))</f>
        <v>0</v>
      </c>
      <c r="AR39" s="42">
        <f>IF(COLUMN()-COLUMN($E$1) &gt; 'Commerical Assumptions'!$F$7, 0, IF(AR4="No",-'Commerical Assumptions'!$I$13*'Commerical Assumptions'!$I$12/'Commerical Assumptions'!$I$20, 0))</f>
        <v>0</v>
      </c>
      <c r="AS39" s="42">
        <f>IF(COLUMN()-COLUMN($E$1) &gt; 'Commerical Assumptions'!$F$7, 0, IF(AS4="No",-'Commerical Assumptions'!$I$13*'Commerical Assumptions'!$I$12/'Commerical Assumptions'!$I$20, 0))</f>
        <v>0</v>
      </c>
      <c r="AT39" s="42">
        <f>IF(COLUMN()-COLUMN($E$1) &gt; 'Commerical Assumptions'!$F$7, 0, IF(AT4="No",-'Commerical Assumptions'!$I$13*'Commerical Assumptions'!$I$12/'Commerical Assumptions'!$I$20, 0))</f>
        <v>0</v>
      </c>
      <c r="AU39" s="42">
        <f>IF(COLUMN()-COLUMN($E$1) &gt; 'Commerical Assumptions'!$F$7, 0, IF(AU4="No",-'Commerical Assumptions'!$I$13*'Commerical Assumptions'!$I$12/'Commerical Assumptions'!$I$20, 0))</f>
        <v>0</v>
      </c>
      <c r="AV39" s="42">
        <f>IF(COLUMN()-COLUMN($E$1) &gt; 'Commerical Assumptions'!$F$7, 0, IF(AV4="No",-'Commerical Assumptions'!$I$13*'Commerical Assumptions'!$I$12/'Commerical Assumptions'!$I$20, 0))</f>
        <v>0</v>
      </c>
      <c r="AW39" s="42">
        <f>IF(COLUMN()-COLUMN($E$1) &gt; 'Commerical Assumptions'!$F$7, 0, IF(AW4="No",-'Commerical Assumptions'!$I$13*'Commerical Assumptions'!$I$12/'Commerical Assumptions'!$I$20, 0))</f>
        <v>0</v>
      </c>
      <c r="AX39" s="42">
        <f>IF(COLUMN()-COLUMN($E$1) &gt; 'Commerical Assumptions'!$F$7, 0, IF(AX4="No",-'Commerical Assumptions'!$I$13*'Commerical Assumptions'!$I$12/'Commerical Assumptions'!$I$20, 0))</f>
        <v>0</v>
      </c>
      <c r="AY39" s="42">
        <f>IF(COLUMN()-COLUMN($E$1) &gt; 'Commerical Assumptions'!$F$7, 0, IF(AY4="No",-'Commerical Assumptions'!$I$13*'Commerical Assumptions'!$I$12/'Commerical Assumptions'!$I$20, 0))</f>
        <v>0</v>
      </c>
      <c r="AZ39" s="42">
        <f>IF(COLUMN()-COLUMN($E$1) &gt; 'Commerical Assumptions'!$F$7, 0, IF(AZ4="No",-'Commerical Assumptions'!$I$13*'Commerical Assumptions'!$I$12/'Commerical Assumptions'!$I$20, 0))</f>
        <v>0</v>
      </c>
      <c r="BA39" s="42">
        <f>IF(COLUMN()-COLUMN($E$1) &gt; 'Commerical Assumptions'!$F$7, 0, IF(BA4="No",-'Commerical Assumptions'!$I$13*'Commerical Assumptions'!$I$12/'Commerical Assumptions'!$I$20, 0))</f>
        <v>0</v>
      </c>
      <c r="BB39" s="42">
        <f>IF(COLUMN()-COLUMN($E$1) &gt; 'Commerical Assumptions'!$F$7, 0, IF(BB4="No",-'Commerical Assumptions'!$I$13*'Commerical Assumptions'!$I$12/'Commerical Assumptions'!$I$20, 0))</f>
        <v>0</v>
      </c>
      <c r="BC39" s="42">
        <f>IF(COLUMN()-COLUMN($E$1) &gt; 'Commerical Assumptions'!$F$7, 0, IF(BC4="No",-'Commerical Assumptions'!$I$13*'Commerical Assumptions'!$I$12/'Commerical Assumptions'!$I$20, 0))</f>
        <v>0</v>
      </c>
      <c r="BD39" s="42">
        <f>IF(COLUMN()-COLUMN($E$1) &gt; 'Commerical Assumptions'!$F$7, 0, IF(BD4="No",-'Commerical Assumptions'!$I$13*'Commerical Assumptions'!$I$12/'Commerical Assumptions'!$I$20, 0))</f>
        <v>0</v>
      </c>
      <c r="BE39" s="42">
        <f>IF(COLUMN()-COLUMN($E$1) &gt; 'Commerical Assumptions'!$F$7, 0, IF(BE4="No",-'Commerical Assumptions'!$I$13*'Commerical Assumptions'!$I$12/'Commerical Assumptions'!$I$20, 0))</f>
        <v>0</v>
      </c>
      <c r="BF39" s="42">
        <f>IF(COLUMN()-COLUMN($E$1) &gt; 'Commerical Assumptions'!$F$7, 0, IF(BF4="No",-'Commerical Assumptions'!$I$13*'Commerical Assumptions'!$I$12/'Commerical Assumptions'!$I$20, 0))</f>
        <v>0</v>
      </c>
      <c r="BG39" s="42">
        <f>IF(COLUMN()-COLUMN($E$1) &gt; 'Commerical Assumptions'!$F$7, 0, IF(BG4="No",-'Commerical Assumptions'!$I$13*'Commerical Assumptions'!$I$12/'Commerical Assumptions'!$I$20, 0))</f>
        <v>0</v>
      </c>
      <c r="BH39" s="42">
        <f>IF(COLUMN()-COLUMN($E$1) &gt; 'Commerical Assumptions'!$F$7, 0, IF(BH4="No",-'Commerical Assumptions'!$I$13*'Commerical Assumptions'!$I$12/'Commerical Assumptions'!$I$20, 0))</f>
        <v>0</v>
      </c>
      <c r="BI39" s="42">
        <f>IF(COLUMN()-COLUMN($E$1) &gt; 'Commerical Assumptions'!$F$7, 0, IF(BI4="No",-'Commerical Assumptions'!$I$13*'Commerical Assumptions'!$I$12/'Commerical Assumptions'!$I$20, 0))</f>
        <v>0</v>
      </c>
      <c r="BJ39" s="42">
        <f>IF(COLUMN()-COLUMN($E$1) &gt; 'Commerical Assumptions'!$F$7, 0, IF(BJ4="No",-'Commerical Assumptions'!$I$13*'Commerical Assumptions'!$I$12/'Commerical Assumptions'!$I$20, 0))</f>
        <v>0</v>
      </c>
      <c r="BK39" s="42">
        <f>IF(COLUMN()-COLUMN($E$1) &gt; 'Commerical Assumptions'!$F$7, 0, IF(BK4="No",-'Commerical Assumptions'!$I$13*'Commerical Assumptions'!$I$12/'Commerical Assumptions'!$I$20, 0))</f>
        <v>0</v>
      </c>
      <c r="BL39" s="42">
        <f>IF(COLUMN()-COLUMN($E$1) &gt; 'Commerical Assumptions'!$F$7, 0, IF(BL4="No",-'Commerical Assumptions'!$I$13*'Commerical Assumptions'!$I$12/'Commerical Assumptions'!$I$20, 0))</f>
        <v>0</v>
      </c>
      <c r="BM39" s="42">
        <f>IF(COLUMN()-COLUMN($E$1) &gt; 'Commerical Assumptions'!$F$7, 0, IF(BM4="No",-'Commerical Assumptions'!$I$13*'Commerical Assumptions'!$I$12/'Commerical Assumptions'!$I$20, 0))</f>
        <v>0</v>
      </c>
      <c r="BN39" s="42">
        <f>IF(COLUMN()-COLUMN($E$1) &gt; 'Commerical Assumptions'!$F$7, 0, IF(BN4="No",-'Commerical Assumptions'!$I$13*'Commerical Assumptions'!$I$12/'Commerical Assumptions'!$I$20, 0))</f>
        <v>0</v>
      </c>
      <c r="BO39" s="42">
        <f>IF(COLUMN()-COLUMN($E$1) &gt; 'Commerical Assumptions'!$F$7, 0, IF(BO4="No",-'Commerical Assumptions'!$I$13*'Commerical Assumptions'!$I$12/'Commerical Assumptions'!$I$20, 0))</f>
        <v>0</v>
      </c>
      <c r="BP39" s="42">
        <f>IF(COLUMN()-COLUMN($E$1) &gt; 'Commerical Assumptions'!$F$7, 0, IF(BP4="No",-'Commerical Assumptions'!$I$13*'Commerical Assumptions'!$I$12/'Commerical Assumptions'!$I$20, 0))</f>
        <v>0</v>
      </c>
      <c r="BQ39" s="42">
        <f>IF(COLUMN()-COLUMN($E$1) &gt; 'Commerical Assumptions'!$F$7, 0, IF(BQ4="No",-'Commerical Assumptions'!$I$13*'Commerical Assumptions'!$I$12/'Commerical Assumptions'!$I$20, 0))</f>
        <v>0</v>
      </c>
      <c r="BR39" s="42">
        <f>IF(COLUMN()-COLUMN($E$1) &gt; 'Commerical Assumptions'!$F$7, 0, IF(BR4="No",-'Commerical Assumptions'!$I$13*'Commerical Assumptions'!$I$12/'Commerical Assumptions'!$I$20, 0))</f>
        <v>0</v>
      </c>
      <c r="BS39" s="42">
        <f>IF(COLUMN()-COLUMN($E$1) &gt; 'Commerical Assumptions'!$F$7, 0, IF(BS4="No",-'Commerical Assumptions'!$I$13*'Commerical Assumptions'!$I$12/'Commerical Assumptions'!$I$20, 0))</f>
        <v>0</v>
      </c>
      <c r="BT39" s="42">
        <f>IF(COLUMN()-COLUMN($E$1) &gt; 'Commerical Assumptions'!$F$7, 0, IF(BT4="No",-'Commerical Assumptions'!$I$13*'Commerical Assumptions'!$I$12/'Commerical Assumptions'!$I$20, 0))</f>
        <v>0</v>
      </c>
      <c r="BU39" s="42">
        <f>IF(COLUMN()-COLUMN($E$1) &gt; 'Commerical Assumptions'!$F$7, 0, IF(BU4="No",-'Commerical Assumptions'!$I$13*'Commerical Assumptions'!$I$12/'Commerical Assumptions'!$I$20, 0))</f>
        <v>0</v>
      </c>
      <c r="BV39" s="42">
        <f>IF(COLUMN()-COLUMN($E$1) &gt; 'Commerical Assumptions'!$F$7, 0, IF(BV4="No",-'Commerical Assumptions'!$I$13*'Commerical Assumptions'!$I$12/'Commerical Assumptions'!$I$20, 0))</f>
        <v>0</v>
      </c>
      <c r="BW39" s="42">
        <f>IF(COLUMN()-COLUMN($E$1) &gt; 'Commerical Assumptions'!$F$7, 0, IF(BW4="No",-'Commerical Assumptions'!$I$13*'Commerical Assumptions'!$I$12/'Commerical Assumptions'!$I$20, 0))</f>
        <v>0</v>
      </c>
      <c r="BX39" s="42">
        <f>IF(COLUMN()-COLUMN($E$1) &gt; 'Commerical Assumptions'!$F$7, 0, IF(BX4="No",-'Commerical Assumptions'!$I$13*'Commerical Assumptions'!$I$12/'Commerical Assumptions'!$I$20, 0))</f>
        <v>0</v>
      </c>
      <c r="BY39" s="42">
        <f>IF(COLUMN()-COLUMN($E$1) &gt; 'Commerical Assumptions'!$F$7, 0, IF(BY4="No",-'Commerical Assumptions'!$I$13*'Commerical Assumptions'!$I$12/'Commerical Assumptions'!$I$20, 0))</f>
        <v>0</v>
      </c>
      <c r="BZ39" s="42">
        <f>IF(COLUMN()-COLUMN($E$1) &gt; 'Commerical Assumptions'!$F$7, 0, IF(BZ4="No",-'Commerical Assumptions'!$I$13*'Commerical Assumptions'!$I$12/'Commerical Assumptions'!$I$20, 0))</f>
        <v>0</v>
      </c>
      <c r="CA39" s="42">
        <f>IF(COLUMN()-COLUMN($E$1) &gt; 'Commerical Assumptions'!$F$7, 0, IF(CA4="No",-'Commerical Assumptions'!$I$13*'Commerical Assumptions'!$I$12/'Commerical Assumptions'!$I$20, 0))</f>
        <v>0</v>
      </c>
      <c r="CB39" s="42">
        <f>IF(COLUMN()-COLUMN($E$1) &gt; 'Commerical Assumptions'!$F$7, 0, IF(CB4="No",-'Commerical Assumptions'!$I$13*'Commerical Assumptions'!$I$12/'Commerical Assumptions'!$I$20, 0))</f>
        <v>0</v>
      </c>
      <c r="CC39" s="42">
        <f>IF(COLUMN()-COLUMN($E$1) &gt; 'Commerical Assumptions'!$F$7, 0, IF(CC4="No",-'Commerical Assumptions'!$I$13*'Commerical Assumptions'!$I$12/'Commerical Assumptions'!$I$20, 0))</f>
        <v>0</v>
      </c>
      <c r="CD39" s="42">
        <f>IF(COLUMN()-COLUMN($E$1) &gt; 'Commerical Assumptions'!$F$7, 0, IF(CD4="No",-'Commerical Assumptions'!$I$13*'Commerical Assumptions'!$I$12/'Commerical Assumptions'!$I$20, 0))</f>
        <v>0</v>
      </c>
      <c r="CE39" s="42">
        <f>IF(COLUMN()-COLUMN($E$1) &gt; 'Commerical Assumptions'!$F$7, 0, IF(CE4="No",-'Commerical Assumptions'!$I$13*'Commerical Assumptions'!$I$12/'Commerical Assumptions'!$I$20, 0))</f>
        <v>0</v>
      </c>
      <c r="CF39" s="42">
        <f>IF(COLUMN()-COLUMN($E$1) &gt; 'Commerical Assumptions'!$F$7, 0, IF(CF4="No",-'Commerical Assumptions'!$I$13*'Commerical Assumptions'!$I$12/'Commerical Assumptions'!$I$20, 0))</f>
        <v>0</v>
      </c>
      <c r="CG39" s="42">
        <f>IF(COLUMN()-COLUMN($E$1) &gt; 'Commerical Assumptions'!$F$7, 0, IF(CG4="No",-'Commerical Assumptions'!$I$13*'Commerical Assumptions'!$I$12/'Commerical Assumptions'!$I$20, 0))</f>
        <v>0</v>
      </c>
      <c r="CH39" s="42">
        <f>IF(COLUMN()-COLUMN($E$1) &gt; 'Commerical Assumptions'!$F$7, 0, IF(CH4="No",-'Commerical Assumptions'!$I$13*'Commerical Assumptions'!$I$12/'Commerical Assumptions'!$I$20, 0))</f>
        <v>0</v>
      </c>
      <c r="CI39" s="42">
        <f>IF(COLUMN()-COLUMN($E$1) &gt; 'Commerical Assumptions'!$F$7, 0, IF(CI4="No",-'Commerical Assumptions'!$I$13*'Commerical Assumptions'!$I$12/'Commerical Assumptions'!$I$20, 0))</f>
        <v>0</v>
      </c>
      <c r="CJ39" s="42">
        <f>IF(COLUMN()-COLUMN($E$1) &gt; 'Commerical Assumptions'!$F$7, 0, IF(CJ4="No",-'Commerical Assumptions'!$I$13*'Commerical Assumptions'!$I$12/'Commerical Assumptions'!$I$20, 0))</f>
        <v>0</v>
      </c>
      <c r="CK39" s="42">
        <f>IF(COLUMN()-COLUMN($E$1) &gt; 'Commerical Assumptions'!$F$7, 0, IF(CK4="No",-'Commerical Assumptions'!$I$13*'Commerical Assumptions'!$I$12/'Commerical Assumptions'!$I$20, 0))</f>
        <v>0</v>
      </c>
      <c r="CL39" s="42">
        <f>IF(COLUMN()-COLUMN($E$1) &gt; 'Commerical Assumptions'!$F$7, 0, IF(CL4="No",-'Commerical Assumptions'!$I$13*'Commerical Assumptions'!$I$12/'Commerical Assumptions'!$I$20, 0))</f>
        <v>0</v>
      </c>
      <c r="CM39" s="42">
        <f>IF(COLUMN()-COLUMN($E$1) &gt; 'Commerical Assumptions'!$F$7, 0, IF(CM4="No",-'Commerical Assumptions'!$I$13*'Commerical Assumptions'!$I$12/'Commerical Assumptions'!$I$20, 0))</f>
        <v>0</v>
      </c>
      <c r="CN39" s="42">
        <f>IF(COLUMN()-COLUMN($E$1) &gt; 'Commerical Assumptions'!$F$7, 0, IF(CN4="No",-'Commerical Assumptions'!$I$13*'Commerical Assumptions'!$I$12/'Commerical Assumptions'!$I$20, 0))</f>
        <v>0</v>
      </c>
      <c r="CO39" s="42">
        <f>IF(COLUMN()-COLUMN($E$1) &gt; 'Commerical Assumptions'!$F$7, 0, IF(CO4="No",-'Commerical Assumptions'!$I$13*'Commerical Assumptions'!$I$12/'Commerical Assumptions'!$I$20, 0))</f>
        <v>0</v>
      </c>
      <c r="CP39" s="42">
        <f>IF(COLUMN()-COLUMN($E$1) &gt; 'Commerical Assumptions'!$F$7, 0, IF(CP4="No",-'Commerical Assumptions'!$I$13*'Commerical Assumptions'!$I$12/'Commerical Assumptions'!$I$20, 0))</f>
        <v>0</v>
      </c>
      <c r="CQ39" s="42">
        <f>IF(COLUMN()-COLUMN($E$1) &gt; 'Commerical Assumptions'!$F$7, 0, IF(CQ4="No",-'Commerical Assumptions'!$I$13*'Commerical Assumptions'!$I$12/'Commerical Assumptions'!$I$20, 0))</f>
        <v>0</v>
      </c>
      <c r="CR39" s="42">
        <f>IF(COLUMN()-COLUMN($E$1) &gt; 'Commerical Assumptions'!$F$7, 0, IF(CR4="No",-'Commerical Assumptions'!$I$13*'Commerical Assumptions'!$I$12/'Commerical Assumptions'!$I$20, 0))</f>
        <v>0</v>
      </c>
      <c r="CS39" s="42">
        <f>IF(COLUMN()-COLUMN($E$1) &gt; 'Commerical Assumptions'!$F$7, 0, IF(CS4="No",-'Commerical Assumptions'!$I$13*'Commerical Assumptions'!$I$12/'Commerical Assumptions'!$I$20, 0))</f>
        <v>0</v>
      </c>
      <c r="CT39" s="42">
        <f>IF(COLUMN()-COLUMN($E$1) &gt; 'Commerical Assumptions'!$F$7, 0, IF(CT4="No",-'Commerical Assumptions'!$I$13*'Commerical Assumptions'!$I$12/'Commerical Assumptions'!$I$20, 0))</f>
        <v>0</v>
      </c>
      <c r="CU39" s="42">
        <f>IF(COLUMN()-COLUMN($E$1) &gt; 'Commerical Assumptions'!$F$7, 0, IF(CU4="No",-'Commerical Assumptions'!$I$13*'Commerical Assumptions'!$I$12/'Commerical Assumptions'!$I$20, 0))</f>
        <v>0</v>
      </c>
      <c r="CV39" s="42">
        <f>IF(COLUMN()-COLUMN($E$1) &gt; 'Commerical Assumptions'!$F$7, 0, IF(CV4="No",-'Commerical Assumptions'!$I$13*'Commerical Assumptions'!$I$12/'Commerical Assumptions'!$I$20, 0))</f>
        <v>0</v>
      </c>
    </row>
    <row r="40" spans="1:100" s="21" customFormat="1" ht="20.25" customHeight="1">
      <c r="A40"/>
      <c r="B40"/>
      <c r="C40" s="25"/>
      <c r="D40" s="21" t="s">
        <v>90</v>
      </c>
      <c r="E40" s="41">
        <f>IF(COLUMN()-COLUMN($E$1) &gt; 'Commerical Assumptions'!$F$7, 0, IF(E4="No",-'Commerical Assumptions'!$L$13*'Commerical Assumptions'!$L$12/'Commerical Assumptions'!$L$20, 0))</f>
        <v>-42917.04</v>
      </c>
      <c r="F40" s="41">
        <f>IF(COLUMN()-COLUMN($E$1) &gt; 'Commerical Assumptions'!$F$7, 0, IF(F4="No",-'Commerical Assumptions'!$L$13*'Commerical Assumptions'!$L$12/'Commerical Assumptions'!$L$20, 0))</f>
        <v>-42917.04</v>
      </c>
      <c r="G40" s="41">
        <f>IF(COLUMN()-COLUMN($E$1) &gt; 'Commerical Assumptions'!$F$7, 0, IF(G4="No",-'Commerical Assumptions'!$L$13*'Commerical Assumptions'!$L$12/'Commerical Assumptions'!$L$20, 0))</f>
        <v>-42917.04</v>
      </c>
      <c r="H40" s="41">
        <f>IF(COLUMN()-COLUMN($E$1) &gt; 'Commerical Assumptions'!$F$7, 0, IF(H4="No",-'Commerical Assumptions'!$L$13*'Commerical Assumptions'!$L$12/'Commerical Assumptions'!$L$20, 0))</f>
        <v>0</v>
      </c>
      <c r="I40" s="41">
        <f>IF(COLUMN()-COLUMN($E$1) &gt; 'Commerical Assumptions'!$F$7, 0, IF(I4="No",-'Commerical Assumptions'!$L$13*'Commerical Assumptions'!$L$12/'Commerical Assumptions'!$L$20, 0))</f>
        <v>0</v>
      </c>
      <c r="J40" s="41">
        <f>IF(COLUMN()-COLUMN($E$1) &gt; 'Commerical Assumptions'!$F$7, 0, IF(J4="No",-'Commerical Assumptions'!$L$13*'Commerical Assumptions'!$L$12/'Commerical Assumptions'!$L$20, 0))</f>
        <v>0</v>
      </c>
      <c r="K40" s="41">
        <f>IF(COLUMN()-COLUMN($E$1) &gt; 'Commerical Assumptions'!$F$7, 0, IF(K4="No",-'Commerical Assumptions'!$L$13*'Commerical Assumptions'!$L$12/'Commerical Assumptions'!$L$20, 0))</f>
        <v>0</v>
      </c>
      <c r="L40" s="41">
        <f>IF(COLUMN()-COLUMN($E$1) &gt; 'Commerical Assumptions'!$F$7, 0, IF(L4="No",-'Commerical Assumptions'!$L$13*'Commerical Assumptions'!$L$12/'Commerical Assumptions'!$L$20, 0))</f>
        <v>0</v>
      </c>
      <c r="M40" s="41">
        <f>IF(COLUMN()-COLUMN($E$1) &gt; 'Commerical Assumptions'!$F$7, 0, IF(M4="No",-'Commerical Assumptions'!$L$13*'Commerical Assumptions'!$L$12/'Commerical Assumptions'!$L$20, 0))</f>
        <v>0</v>
      </c>
      <c r="N40" s="41">
        <f>IF(COLUMN()-COLUMN($E$1) &gt; 'Commerical Assumptions'!$F$7, 0, IF(N4="No",-'Commerical Assumptions'!$L$13*'Commerical Assumptions'!$L$12/'Commerical Assumptions'!$L$20, 0))</f>
        <v>0</v>
      </c>
      <c r="O40" s="41">
        <f>IF(COLUMN()-COLUMN($E$1) &gt; 'Commerical Assumptions'!$F$7, 0, IF(O4="No",-'Commerical Assumptions'!$L$13*'Commerical Assumptions'!$L$12/'Commerical Assumptions'!$L$20, 0))</f>
        <v>0</v>
      </c>
      <c r="P40" s="41">
        <f>IF(COLUMN()-COLUMN($E$1) &gt; 'Commerical Assumptions'!$F$7, 0, IF(P4="No",-'Commerical Assumptions'!$L$13*'Commerical Assumptions'!$L$12/'Commerical Assumptions'!$L$20, 0))</f>
        <v>0</v>
      </c>
      <c r="Q40" s="41">
        <f>IF(COLUMN()-COLUMN($E$1) &gt; 'Commerical Assumptions'!$F$7, 0, IF(Q4="No",-'Commerical Assumptions'!$L$13*'Commerical Assumptions'!$L$12/'Commerical Assumptions'!$L$20, 0))</f>
        <v>0</v>
      </c>
      <c r="R40" s="41">
        <f>IF(COLUMN()-COLUMN($E$1) &gt; 'Commerical Assumptions'!$F$7, 0, IF(R4="No",-'Commerical Assumptions'!$L$13*'Commerical Assumptions'!$L$12/'Commerical Assumptions'!$L$20, 0))</f>
        <v>0</v>
      </c>
      <c r="S40" s="41">
        <f>IF(COLUMN()-COLUMN($E$1) &gt; 'Commerical Assumptions'!$F$7, 0, IF(S4="No",-'Commerical Assumptions'!$L$13*'Commerical Assumptions'!$L$12/'Commerical Assumptions'!$L$20, 0))</f>
        <v>0</v>
      </c>
      <c r="T40" s="41">
        <f>IF(COLUMN()-COLUMN($E$1) &gt; 'Commerical Assumptions'!$F$7, 0, IF(T4="No",-'Commerical Assumptions'!$L$13*'Commerical Assumptions'!$L$12/'Commerical Assumptions'!$L$20, 0))</f>
        <v>0</v>
      </c>
      <c r="U40" s="41">
        <f>IF(COLUMN()-COLUMN($E$1) &gt; 'Commerical Assumptions'!$F$7, 0, IF(U4="No",-'Commerical Assumptions'!$L$13*'Commerical Assumptions'!$L$12/'Commerical Assumptions'!$L$20, 0))</f>
        <v>0</v>
      </c>
      <c r="V40" s="41">
        <f>IF(COLUMN()-COLUMN($E$1) &gt; 'Commerical Assumptions'!$F$7, 0, IF(V4="No",-'Commerical Assumptions'!$L$13*'Commerical Assumptions'!$L$12/'Commerical Assumptions'!$L$20, 0))</f>
        <v>0</v>
      </c>
      <c r="W40" s="41">
        <f>IF(COLUMN()-COLUMN($E$1) &gt; 'Commerical Assumptions'!$F$7, 0, IF(W4="No",-'Commerical Assumptions'!$L$13*'Commerical Assumptions'!$L$12/'Commerical Assumptions'!$L$20, 0))</f>
        <v>0</v>
      </c>
      <c r="X40" s="41">
        <f>IF(COLUMN()-COLUMN($E$1) &gt; 'Commerical Assumptions'!$F$7, 0, IF(X4="No",-'Commerical Assumptions'!$L$13*'Commerical Assumptions'!$L$12/'Commerical Assumptions'!$L$20, 0))</f>
        <v>0</v>
      </c>
      <c r="Y40" s="41">
        <f>IF(COLUMN()-COLUMN($E$1) &gt; 'Commerical Assumptions'!$F$7, 0, IF(Y4="No",-'Commerical Assumptions'!$L$13*'Commerical Assumptions'!$L$12/'Commerical Assumptions'!$L$20, 0))</f>
        <v>0</v>
      </c>
      <c r="Z40" s="41">
        <f>IF(COLUMN()-COLUMN($E$1) &gt; 'Commerical Assumptions'!$F$7, 0, IF(Z4="No",-'Commerical Assumptions'!$L$13*'Commerical Assumptions'!$L$12/'Commerical Assumptions'!$L$20, 0))</f>
        <v>0</v>
      </c>
      <c r="AA40" s="41">
        <f>IF(COLUMN()-COLUMN($E$1) &gt; 'Commerical Assumptions'!$F$7, 0, IF(AA4="No",-'Commerical Assumptions'!$L$13*'Commerical Assumptions'!$L$12/'Commerical Assumptions'!$L$20, 0))</f>
        <v>0</v>
      </c>
      <c r="AB40" s="41">
        <f>IF(COLUMN()-COLUMN($E$1) &gt; 'Commerical Assumptions'!$F$7, 0, IF(AB4="No",-'Commerical Assumptions'!$L$13*'Commerical Assumptions'!$L$12/'Commerical Assumptions'!$L$20, 0))</f>
        <v>0</v>
      </c>
      <c r="AC40" s="41">
        <f>IF(COLUMN()-COLUMN($E$1) &gt; 'Commerical Assumptions'!$F$7, 0, IF(AC4="No",-'Commerical Assumptions'!$L$13*'Commerical Assumptions'!$L$12/'Commerical Assumptions'!$L$20, 0))</f>
        <v>0</v>
      </c>
      <c r="AD40" s="41">
        <f>IF(COLUMN()-COLUMN($E$1) &gt; 'Commerical Assumptions'!$F$7, 0, IF(AD4="No",-'Commerical Assumptions'!$L$13*'Commerical Assumptions'!$L$12/'Commerical Assumptions'!$L$20, 0))</f>
        <v>0</v>
      </c>
      <c r="AE40" s="41">
        <f>IF(COLUMN()-COLUMN($E$1) &gt; 'Commerical Assumptions'!$F$7, 0, IF(AE4="No",-'Commerical Assumptions'!$L$13*'Commerical Assumptions'!$L$12/'Commerical Assumptions'!$L$20, 0))</f>
        <v>0</v>
      </c>
      <c r="AF40" s="41">
        <f>IF(COLUMN()-COLUMN($E$1) &gt; 'Commerical Assumptions'!$F$7, 0, IF(AF4="No",-'Commerical Assumptions'!$L$13*'Commerical Assumptions'!$L$12/'Commerical Assumptions'!$L$20, 0))</f>
        <v>0</v>
      </c>
      <c r="AG40" s="41">
        <f>IF(COLUMN()-COLUMN($E$1) &gt; 'Commerical Assumptions'!$F$7, 0, IF(AG4="No",-'Commerical Assumptions'!$L$13*'Commerical Assumptions'!$L$12/'Commerical Assumptions'!$L$20, 0))</f>
        <v>0</v>
      </c>
      <c r="AH40" s="41">
        <f>IF(COLUMN()-COLUMN($E$1) &gt; 'Commerical Assumptions'!$F$7, 0, IF(AH4="No",-'Commerical Assumptions'!$L$13*'Commerical Assumptions'!$L$12/'Commerical Assumptions'!$L$20, 0))</f>
        <v>0</v>
      </c>
      <c r="AI40" s="41">
        <f>IF(COLUMN()-COLUMN($E$1) &gt; 'Commerical Assumptions'!$F$7, 0, IF(AI4="No",-'Commerical Assumptions'!$L$13*'Commerical Assumptions'!$L$12/'Commerical Assumptions'!$L$20, 0))</f>
        <v>0</v>
      </c>
      <c r="AJ40" s="41">
        <f>IF(COLUMN()-COLUMN($E$1) &gt; 'Commerical Assumptions'!$F$7, 0, IF(AJ4="No",-'Commerical Assumptions'!$L$13*'Commerical Assumptions'!$L$12/'Commerical Assumptions'!$L$20, 0))</f>
        <v>0</v>
      </c>
      <c r="AK40" s="41">
        <f>IF(COLUMN()-COLUMN($E$1) &gt; 'Commerical Assumptions'!$F$7, 0, IF(AK4="No",-'Commerical Assumptions'!$L$13*'Commerical Assumptions'!$L$12/'Commerical Assumptions'!$L$20, 0))</f>
        <v>0</v>
      </c>
      <c r="AL40" s="41">
        <f>IF(COLUMN()-COLUMN($E$1) &gt; 'Commerical Assumptions'!$F$7, 0, IF(AL4="No",-'Commerical Assumptions'!$L$13*'Commerical Assumptions'!$L$12/'Commerical Assumptions'!$L$20, 0))</f>
        <v>0</v>
      </c>
      <c r="AM40" s="41">
        <f>IF(COLUMN()-COLUMN($E$1) &gt; 'Commerical Assumptions'!$F$7, 0, IF(AM4="No",-'Commerical Assumptions'!$L$13*'Commerical Assumptions'!$L$12/'Commerical Assumptions'!$L$20, 0))</f>
        <v>0</v>
      </c>
      <c r="AN40" s="41">
        <f>IF(COLUMN()-COLUMN($E$1) &gt; 'Commerical Assumptions'!$F$7, 0, IF(AN4="No",-'Commerical Assumptions'!$L$13*'Commerical Assumptions'!$L$12/'Commerical Assumptions'!$L$20, 0))</f>
        <v>0</v>
      </c>
      <c r="AO40" s="41">
        <f>IF(COLUMN()-COLUMN($E$1) &gt; 'Commerical Assumptions'!$F$7, 0, IF(AO4="No",-'Commerical Assumptions'!$L$13*'Commerical Assumptions'!$L$12/'Commerical Assumptions'!$L$20, 0))</f>
        <v>0</v>
      </c>
      <c r="AP40" s="41">
        <f>IF(COLUMN()-COLUMN($E$1) &gt; 'Commerical Assumptions'!$F$7, 0, IF(AP4="No",-'Commerical Assumptions'!$L$13*'Commerical Assumptions'!$L$12/'Commerical Assumptions'!$L$20, 0))</f>
        <v>0</v>
      </c>
      <c r="AQ40" s="41">
        <f>IF(COLUMN()-COLUMN($E$1) &gt; 'Commerical Assumptions'!$F$7, 0, IF(AQ4="No",-'Commerical Assumptions'!$L$13*'Commerical Assumptions'!$L$12/'Commerical Assumptions'!$L$20, 0))</f>
        <v>0</v>
      </c>
      <c r="AR40" s="41">
        <f>IF(COLUMN()-COLUMN($E$1) &gt; 'Commerical Assumptions'!$F$7, 0, IF(AR4="No",-'Commerical Assumptions'!$L$13*'Commerical Assumptions'!$L$12/'Commerical Assumptions'!$L$20, 0))</f>
        <v>0</v>
      </c>
      <c r="AS40" s="41">
        <f>IF(COLUMN()-COLUMN($E$1) &gt; 'Commerical Assumptions'!$F$7, 0, IF(AS4="No",-'Commerical Assumptions'!$L$13*'Commerical Assumptions'!$L$12/'Commerical Assumptions'!$L$20, 0))</f>
        <v>0</v>
      </c>
      <c r="AT40" s="41">
        <f>IF(COLUMN()-COLUMN($E$1) &gt; 'Commerical Assumptions'!$F$7, 0, IF(AT4="No",-'Commerical Assumptions'!$L$13*'Commerical Assumptions'!$L$12/'Commerical Assumptions'!$L$20, 0))</f>
        <v>0</v>
      </c>
      <c r="AU40" s="41">
        <f>IF(COLUMN()-COLUMN($E$1) &gt; 'Commerical Assumptions'!$F$7, 0, IF(AU4="No",-'Commerical Assumptions'!$L$13*'Commerical Assumptions'!$L$12/'Commerical Assumptions'!$L$20, 0))</f>
        <v>0</v>
      </c>
      <c r="AV40" s="41">
        <f>IF(COLUMN()-COLUMN($E$1) &gt; 'Commerical Assumptions'!$F$7, 0, IF(AV4="No",-'Commerical Assumptions'!$L$13*'Commerical Assumptions'!$L$12/'Commerical Assumptions'!$L$20, 0))</f>
        <v>0</v>
      </c>
      <c r="AW40" s="41">
        <f>IF(COLUMN()-COLUMN($E$1) &gt; 'Commerical Assumptions'!$F$7, 0, IF(AW4="No",-'Commerical Assumptions'!$L$13*'Commerical Assumptions'!$L$12/'Commerical Assumptions'!$L$20, 0))</f>
        <v>0</v>
      </c>
      <c r="AX40" s="41">
        <f>IF(COLUMN()-COLUMN($E$1) &gt; 'Commerical Assumptions'!$F$7, 0, IF(AX4="No",-'Commerical Assumptions'!$L$13*'Commerical Assumptions'!$L$12/'Commerical Assumptions'!$L$20, 0))</f>
        <v>0</v>
      </c>
      <c r="AY40" s="41">
        <f>IF(COLUMN()-COLUMN($E$1) &gt; 'Commerical Assumptions'!$F$7, 0, IF(AY4="No",-'Commerical Assumptions'!$L$13*'Commerical Assumptions'!$L$12/'Commerical Assumptions'!$L$20, 0))</f>
        <v>0</v>
      </c>
      <c r="AZ40" s="41">
        <f>IF(COLUMN()-COLUMN($E$1) &gt; 'Commerical Assumptions'!$F$7, 0, IF(AZ4="No",-'Commerical Assumptions'!$L$13*'Commerical Assumptions'!$L$12/'Commerical Assumptions'!$L$20, 0))</f>
        <v>0</v>
      </c>
      <c r="BA40" s="41">
        <f>IF(COLUMN()-COLUMN($E$1) &gt; 'Commerical Assumptions'!$F$7, 0, IF(BA4="No",-'Commerical Assumptions'!$L$13*'Commerical Assumptions'!$L$12/'Commerical Assumptions'!$L$20, 0))</f>
        <v>0</v>
      </c>
      <c r="BB40" s="41">
        <f>IF(COLUMN()-COLUMN($E$1) &gt; 'Commerical Assumptions'!$F$7, 0, IF(BB4="No",-'Commerical Assumptions'!$L$13*'Commerical Assumptions'!$L$12/'Commerical Assumptions'!$L$20, 0))</f>
        <v>0</v>
      </c>
      <c r="BC40" s="41">
        <f>IF(COLUMN()-COLUMN($E$1) &gt; 'Commerical Assumptions'!$F$7, 0, IF(BC4="No",-'Commerical Assumptions'!$L$13*'Commerical Assumptions'!$L$12/'Commerical Assumptions'!$L$20, 0))</f>
        <v>0</v>
      </c>
      <c r="BD40" s="41">
        <f>IF(COLUMN()-COLUMN($E$1) &gt; 'Commerical Assumptions'!$F$7, 0, IF(BD4="No",-'Commerical Assumptions'!$L$13*'Commerical Assumptions'!$L$12/'Commerical Assumptions'!$L$20, 0))</f>
        <v>0</v>
      </c>
      <c r="BE40" s="41">
        <f>IF(COLUMN()-COLUMN($E$1) &gt; 'Commerical Assumptions'!$F$7, 0, IF(BE4="No",-'Commerical Assumptions'!$L$13*'Commerical Assumptions'!$L$12/'Commerical Assumptions'!$L$20, 0))</f>
        <v>0</v>
      </c>
      <c r="BF40" s="41">
        <f>IF(COLUMN()-COLUMN($E$1) &gt; 'Commerical Assumptions'!$F$7, 0, IF(BF4="No",-'Commerical Assumptions'!$L$13*'Commerical Assumptions'!$L$12/'Commerical Assumptions'!$L$20, 0))</f>
        <v>0</v>
      </c>
      <c r="BG40" s="41">
        <f>IF(COLUMN()-COLUMN($E$1) &gt; 'Commerical Assumptions'!$F$7, 0, IF(BG4="No",-'Commerical Assumptions'!$L$13*'Commerical Assumptions'!$L$12/'Commerical Assumptions'!$L$20, 0))</f>
        <v>0</v>
      </c>
      <c r="BH40" s="41">
        <f>IF(COLUMN()-COLUMN($E$1) &gt; 'Commerical Assumptions'!$F$7, 0, IF(BH4="No",-'Commerical Assumptions'!$L$13*'Commerical Assumptions'!$L$12/'Commerical Assumptions'!$L$20, 0))</f>
        <v>0</v>
      </c>
      <c r="BI40" s="41">
        <f>IF(COLUMN()-COLUMN($E$1) &gt; 'Commerical Assumptions'!$F$7, 0, IF(BI4="No",-'Commerical Assumptions'!$L$13*'Commerical Assumptions'!$L$12/'Commerical Assumptions'!$L$20, 0))</f>
        <v>0</v>
      </c>
      <c r="BJ40" s="41">
        <f>IF(COLUMN()-COLUMN($E$1) &gt; 'Commerical Assumptions'!$F$7, 0, IF(BJ4="No",-'Commerical Assumptions'!$L$13*'Commerical Assumptions'!$L$12/'Commerical Assumptions'!$L$20, 0))</f>
        <v>0</v>
      </c>
      <c r="BK40" s="41">
        <f>IF(COLUMN()-COLUMN($E$1) &gt; 'Commerical Assumptions'!$F$7, 0, IF(BK4="No",-'Commerical Assumptions'!$L$13*'Commerical Assumptions'!$L$12/'Commerical Assumptions'!$L$20, 0))</f>
        <v>0</v>
      </c>
      <c r="BL40" s="41">
        <f>IF(COLUMN()-COLUMN($E$1) &gt; 'Commerical Assumptions'!$F$7, 0, IF(BL4="No",-'Commerical Assumptions'!$L$13*'Commerical Assumptions'!$L$12/'Commerical Assumptions'!$L$20, 0))</f>
        <v>0</v>
      </c>
      <c r="BM40" s="41">
        <f>IF(COLUMN()-COLUMN($E$1) &gt; 'Commerical Assumptions'!$F$7, 0, IF(BM4="No",-'Commerical Assumptions'!$L$13*'Commerical Assumptions'!$L$12/'Commerical Assumptions'!$L$20, 0))</f>
        <v>0</v>
      </c>
      <c r="BN40" s="41">
        <f>IF(COLUMN()-COLUMN($E$1) &gt; 'Commerical Assumptions'!$F$7, 0, IF(BN4="No",-'Commerical Assumptions'!$L$13*'Commerical Assumptions'!$L$12/'Commerical Assumptions'!$L$20, 0))</f>
        <v>0</v>
      </c>
      <c r="BO40" s="41">
        <f>IF(COLUMN()-COLUMN($E$1) &gt; 'Commerical Assumptions'!$F$7, 0, IF(BO4="No",-'Commerical Assumptions'!$L$13*'Commerical Assumptions'!$L$12/'Commerical Assumptions'!$L$20, 0))</f>
        <v>0</v>
      </c>
      <c r="BP40" s="41">
        <f>IF(COLUMN()-COLUMN($E$1) &gt; 'Commerical Assumptions'!$F$7, 0, IF(BP4="No",-'Commerical Assumptions'!$L$13*'Commerical Assumptions'!$L$12/'Commerical Assumptions'!$L$20, 0))</f>
        <v>0</v>
      </c>
      <c r="BQ40" s="41">
        <f>IF(COLUMN()-COLUMN($E$1) &gt; 'Commerical Assumptions'!$F$7, 0, IF(BQ4="No",-'Commerical Assumptions'!$L$13*'Commerical Assumptions'!$L$12/'Commerical Assumptions'!$L$20, 0))</f>
        <v>0</v>
      </c>
      <c r="BR40" s="41">
        <f>IF(COLUMN()-COLUMN($E$1) &gt; 'Commerical Assumptions'!$F$7, 0, IF(BR4="No",-'Commerical Assumptions'!$L$13*'Commerical Assumptions'!$L$12/'Commerical Assumptions'!$L$20, 0))</f>
        <v>0</v>
      </c>
      <c r="BS40" s="41">
        <f>IF(COLUMN()-COLUMN($E$1) &gt; 'Commerical Assumptions'!$F$7, 0, IF(BS4="No",-'Commerical Assumptions'!$L$13*'Commerical Assumptions'!$L$12/'Commerical Assumptions'!$L$20, 0))</f>
        <v>0</v>
      </c>
      <c r="BT40" s="41">
        <f>IF(COLUMN()-COLUMN($E$1) &gt; 'Commerical Assumptions'!$F$7, 0, IF(BT4="No",-'Commerical Assumptions'!$L$13*'Commerical Assumptions'!$L$12/'Commerical Assumptions'!$L$20, 0))</f>
        <v>0</v>
      </c>
      <c r="BU40" s="41">
        <f>IF(COLUMN()-COLUMN($E$1) &gt; 'Commerical Assumptions'!$F$7, 0, IF(BU4="No",-'Commerical Assumptions'!$L$13*'Commerical Assumptions'!$L$12/'Commerical Assumptions'!$L$20, 0))</f>
        <v>0</v>
      </c>
      <c r="BV40" s="41">
        <f>IF(COLUMN()-COLUMN($E$1) &gt; 'Commerical Assumptions'!$F$7, 0, IF(BV4="No",-'Commerical Assumptions'!$L$13*'Commerical Assumptions'!$L$12/'Commerical Assumptions'!$L$20, 0))</f>
        <v>0</v>
      </c>
      <c r="BW40" s="41">
        <f>IF(COLUMN()-COLUMN($E$1) &gt; 'Commerical Assumptions'!$F$7, 0, IF(BW4="No",-'Commerical Assumptions'!$L$13*'Commerical Assumptions'!$L$12/'Commerical Assumptions'!$L$20, 0))</f>
        <v>0</v>
      </c>
      <c r="BX40" s="41">
        <f>IF(COLUMN()-COLUMN($E$1) &gt; 'Commerical Assumptions'!$F$7, 0, IF(BX4="No",-'Commerical Assumptions'!$L$13*'Commerical Assumptions'!$L$12/'Commerical Assumptions'!$L$20, 0))</f>
        <v>0</v>
      </c>
      <c r="BY40" s="41">
        <f>IF(COLUMN()-COLUMN($E$1) &gt; 'Commerical Assumptions'!$F$7, 0, IF(BY4="No",-'Commerical Assumptions'!$L$13*'Commerical Assumptions'!$L$12/'Commerical Assumptions'!$L$20, 0))</f>
        <v>0</v>
      </c>
      <c r="BZ40" s="41">
        <f>IF(COLUMN()-COLUMN($E$1) &gt; 'Commerical Assumptions'!$F$7, 0, IF(BZ4="No",-'Commerical Assumptions'!$L$13*'Commerical Assumptions'!$L$12/'Commerical Assumptions'!$L$20, 0))</f>
        <v>0</v>
      </c>
      <c r="CA40" s="41">
        <f>IF(COLUMN()-COLUMN($E$1) &gt; 'Commerical Assumptions'!$F$7, 0, IF(CA4="No",-'Commerical Assumptions'!$L$13*'Commerical Assumptions'!$L$12/'Commerical Assumptions'!$L$20, 0))</f>
        <v>0</v>
      </c>
      <c r="CB40" s="41">
        <f>IF(COLUMN()-COLUMN($E$1) &gt; 'Commerical Assumptions'!$F$7, 0, IF(CB4="No",-'Commerical Assumptions'!$L$13*'Commerical Assumptions'!$L$12/'Commerical Assumptions'!$L$20, 0))</f>
        <v>0</v>
      </c>
      <c r="CC40" s="41">
        <f>IF(COLUMN()-COLUMN($E$1) &gt; 'Commerical Assumptions'!$F$7, 0, IF(CC4="No",-'Commerical Assumptions'!$L$13*'Commerical Assumptions'!$L$12/'Commerical Assumptions'!$L$20, 0))</f>
        <v>0</v>
      </c>
      <c r="CD40" s="41">
        <f>IF(COLUMN()-COLUMN($E$1) &gt; 'Commerical Assumptions'!$F$7, 0, IF(CD4="No",-'Commerical Assumptions'!$L$13*'Commerical Assumptions'!$L$12/'Commerical Assumptions'!$L$20, 0))</f>
        <v>0</v>
      </c>
      <c r="CE40" s="41">
        <f>IF(COLUMN()-COLUMN($E$1) &gt; 'Commerical Assumptions'!$F$7, 0, IF(CE4="No",-'Commerical Assumptions'!$L$13*'Commerical Assumptions'!$L$12/'Commerical Assumptions'!$L$20, 0))</f>
        <v>0</v>
      </c>
      <c r="CF40" s="41">
        <f>IF(COLUMN()-COLUMN($E$1) &gt; 'Commerical Assumptions'!$F$7, 0, IF(CF4="No",-'Commerical Assumptions'!$L$13*'Commerical Assumptions'!$L$12/'Commerical Assumptions'!$L$20, 0))</f>
        <v>0</v>
      </c>
      <c r="CG40" s="41">
        <f>IF(COLUMN()-COLUMN($E$1) &gt; 'Commerical Assumptions'!$F$7, 0, IF(CG4="No",-'Commerical Assumptions'!$L$13*'Commerical Assumptions'!$L$12/'Commerical Assumptions'!$L$20, 0))</f>
        <v>0</v>
      </c>
      <c r="CH40" s="41">
        <f>IF(COLUMN()-COLUMN($E$1) &gt; 'Commerical Assumptions'!$F$7, 0, IF(CH4="No",-'Commerical Assumptions'!$L$13*'Commerical Assumptions'!$L$12/'Commerical Assumptions'!$L$20, 0))</f>
        <v>0</v>
      </c>
      <c r="CI40" s="41">
        <f>IF(COLUMN()-COLUMN($E$1) &gt; 'Commerical Assumptions'!$F$7, 0, IF(CI4="No",-'Commerical Assumptions'!$L$13*'Commerical Assumptions'!$L$12/'Commerical Assumptions'!$L$20, 0))</f>
        <v>0</v>
      </c>
      <c r="CJ40" s="41">
        <f>IF(COLUMN()-COLUMN($E$1) &gt; 'Commerical Assumptions'!$F$7, 0, IF(CJ4="No",-'Commerical Assumptions'!$L$13*'Commerical Assumptions'!$L$12/'Commerical Assumptions'!$L$20, 0))</f>
        <v>0</v>
      </c>
      <c r="CK40" s="41">
        <f>IF(COLUMN()-COLUMN($E$1) &gt; 'Commerical Assumptions'!$F$7, 0, IF(CK4="No",-'Commerical Assumptions'!$L$13*'Commerical Assumptions'!$L$12/'Commerical Assumptions'!$L$20, 0))</f>
        <v>0</v>
      </c>
      <c r="CL40" s="41">
        <f>IF(COLUMN()-COLUMN($E$1) &gt; 'Commerical Assumptions'!$F$7, 0, IF(CL4="No",-'Commerical Assumptions'!$L$13*'Commerical Assumptions'!$L$12/'Commerical Assumptions'!$L$20, 0))</f>
        <v>0</v>
      </c>
      <c r="CM40" s="41">
        <f>IF(COLUMN()-COLUMN($E$1) &gt; 'Commerical Assumptions'!$F$7, 0, IF(CM4="No",-'Commerical Assumptions'!$L$13*'Commerical Assumptions'!$L$12/'Commerical Assumptions'!$L$20, 0))</f>
        <v>0</v>
      </c>
      <c r="CN40" s="41">
        <f>IF(COLUMN()-COLUMN($E$1) &gt; 'Commerical Assumptions'!$F$7, 0, IF(CN4="No",-'Commerical Assumptions'!$L$13*'Commerical Assumptions'!$L$12/'Commerical Assumptions'!$L$20, 0))</f>
        <v>0</v>
      </c>
      <c r="CO40" s="41">
        <f>IF(COLUMN()-COLUMN($E$1) &gt; 'Commerical Assumptions'!$F$7, 0, IF(CO4="No",-'Commerical Assumptions'!$L$13*'Commerical Assumptions'!$L$12/'Commerical Assumptions'!$L$20, 0))</f>
        <v>0</v>
      </c>
      <c r="CP40" s="41">
        <f>IF(COLUMN()-COLUMN($E$1) &gt; 'Commerical Assumptions'!$F$7, 0, IF(CP4="No",-'Commerical Assumptions'!$L$13*'Commerical Assumptions'!$L$12/'Commerical Assumptions'!$L$20, 0))</f>
        <v>0</v>
      </c>
      <c r="CQ40" s="41">
        <f>IF(COLUMN()-COLUMN($E$1) &gt; 'Commerical Assumptions'!$F$7, 0, IF(CQ4="No",-'Commerical Assumptions'!$L$13*'Commerical Assumptions'!$L$12/'Commerical Assumptions'!$L$20, 0))</f>
        <v>0</v>
      </c>
      <c r="CR40" s="41">
        <f>IF(COLUMN()-COLUMN($E$1) &gt; 'Commerical Assumptions'!$F$7, 0, IF(CR4="No",-'Commerical Assumptions'!$L$13*'Commerical Assumptions'!$L$12/'Commerical Assumptions'!$L$20, 0))</f>
        <v>0</v>
      </c>
      <c r="CS40" s="41">
        <f>IF(COLUMN()-COLUMN($E$1) &gt; 'Commerical Assumptions'!$F$7, 0, IF(CS4="No",-'Commerical Assumptions'!$L$13*'Commerical Assumptions'!$L$12/'Commerical Assumptions'!$L$20, 0))</f>
        <v>0</v>
      </c>
      <c r="CT40" s="41">
        <f>IF(COLUMN()-COLUMN($E$1) &gt; 'Commerical Assumptions'!$F$7, 0, IF(CT4="No",-'Commerical Assumptions'!$L$13*'Commerical Assumptions'!$L$12/'Commerical Assumptions'!$L$20, 0))</f>
        <v>0</v>
      </c>
      <c r="CU40" s="41">
        <f>IF(COLUMN()-COLUMN($E$1) &gt; 'Commerical Assumptions'!$F$7, 0, IF(CU4="No",-'Commerical Assumptions'!$L$13*'Commerical Assumptions'!$L$12/'Commerical Assumptions'!$L$20, 0))</f>
        <v>0</v>
      </c>
      <c r="CV40" s="41">
        <f>IF(COLUMN()-COLUMN($E$1) &gt; 'Commerical Assumptions'!$F$7, 0, IF(CV4="No",-'Commerical Assumptions'!$L$13*'Commerical Assumptions'!$L$12/'Commerical Assumptions'!$L$20, 0))</f>
        <v>0</v>
      </c>
    </row>
    <row r="41" spans="1:100" ht="20.25" customHeight="1">
      <c r="C41" s="25" t="s">
        <v>104</v>
      </c>
    </row>
    <row r="42" spans="1:100" s="21" customFormat="1" ht="20.25" customHeight="1">
      <c r="A42"/>
      <c r="B42"/>
      <c r="C42" s="25"/>
      <c r="D42" s="21" t="s">
        <v>87</v>
      </c>
      <c r="E42" s="41">
        <f>IF(COLUMN()-COLUMN($E$1) &gt; 'Commerical Assumptions'!$F$7, 0, IF(E4="No",-'Commerical Assumptions'!$C$14*'Commerical Assumptions'!$C$12/'Commerical Assumptions'!$C$20, 0))</f>
        <v>-21987.600000000002</v>
      </c>
      <c r="F42" s="41">
        <f>IF(COLUMN()-COLUMN($E$1) &gt; 'Commerical Assumptions'!$F$7, 0, IF(F4="No",-'Commerical Assumptions'!$C$14*'Commerical Assumptions'!$C$12/'Commerical Assumptions'!$C$20, 0))</f>
        <v>-21987.600000000002</v>
      </c>
      <c r="G42" s="41">
        <f>IF(COLUMN()-COLUMN($E$1) &gt; 'Commerical Assumptions'!$F$7, 0, IF(G4="No",-'Commerical Assumptions'!$C$14*'Commerical Assumptions'!$C$12/'Commerical Assumptions'!$C$20, 0))</f>
        <v>-21987.600000000002</v>
      </c>
      <c r="H42" s="41">
        <f>IF(COLUMN()-COLUMN($E$1) &gt; 'Commerical Assumptions'!$F$7, 0, IF(H4="No",-'Commerical Assumptions'!$C$14*'Commerical Assumptions'!$C$12/'Commerical Assumptions'!$C$20, 0))</f>
        <v>0</v>
      </c>
      <c r="I42" s="41">
        <f>IF(COLUMN()-COLUMN($E$1) &gt; 'Commerical Assumptions'!$F$7, 0, IF(I4="No",-'Commerical Assumptions'!$C$14*'Commerical Assumptions'!$C$12/'Commerical Assumptions'!$C$20, 0))</f>
        <v>0</v>
      </c>
      <c r="J42" s="41">
        <f>IF(COLUMN()-COLUMN($E$1) &gt; 'Commerical Assumptions'!$F$7, 0, IF(J4="No",-'Commerical Assumptions'!$C$14*'Commerical Assumptions'!$C$12/'Commerical Assumptions'!$C$20, 0))</f>
        <v>0</v>
      </c>
      <c r="K42" s="41">
        <f>IF(COLUMN()-COLUMN($E$1) &gt; 'Commerical Assumptions'!$F$7, 0, IF(K4="No",-'Commerical Assumptions'!$C$14*'Commerical Assumptions'!$C$12/'Commerical Assumptions'!$C$20, 0))</f>
        <v>0</v>
      </c>
      <c r="L42" s="41">
        <f>IF(COLUMN()-COLUMN($E$1) &gt; 'Commerical Assumptions'!$F$7, 0, IF(L4="No",-'Commerical Assumptions'!$C$14*'Commerical Assumptions'!$C$12/'Commerical Assumptions'!$C$20, 0))</f>
        <v>0</v>
      </c>
      <c r="M42" s="41">
        <f>IF(COLUMN()-COLUMN($E$1) &gt; 'Commerical Assumptions'!$F$7, 0, IF(M4="No",-'Commerical Assumptions'!$C$14*'Commerical Assumptions'!$C$12/'Commerical Assumptions'!$C$20, 0))</f>
        <v>0</v>
      </c>
      <c r="N42" s="41">
        <f>IF(COLUMN()-COLUMN($E$1) &gt; 'Commerical Assumptions'!$F$7, 0, IF(N4="No",-'Commerical Assumptions'!$C$14*'Commerical Assumptions'!$C$12/'Commerical Assumptions'!$C$20, 0))</f>
        <v>0</v>
      </c>
      <c r="O42" s="41">
        <f>IF(COLUMN()-COLUMN($E$1) &gt; 'Commerical Assumptions'!$F$7, 0, IF(O4="No",-'Commerical Assumptions'!$C$14*'Commerical Assumptions'!$C$12/'Commerical Assumptions'!$C$20, 0))</f>
        <v>0</v>
      </c>
      <c r="P42" s="41">
        <f>IF(COLUMN()-COLUMN($E$1) &gt; 'Commerical Assumptions'!$F$7, 0, IF(P4="No",-'Commerical Assumptions'!$C$14*'Commerical Assumptions'!$C$12/'Commerical Assumptions'!$C$20, 0))</f>
        <v>0</v>
      </c>
      <c r="Q42" s="41">
        <f>IF(COLUMN()-COLUMN($E$1) &gt; 'Commerical Assumptions'!$F$7, 0, IF(Q4="No",-'Commerical Assumptions'!$C$14*'Commerical Assumptions'!$C$12/'Commerical Assumptions'!$C$20, 0))</f>
        <v>0</v>
      </c>
      <c r="R42" s="41">
        <f>IF(COLUMN()-COLUMN($E$1) &gt; 'Commerical Assumptions'!$F$7, 0, IF(R4="No",-'Commerical Assumptions'!$C$14*'Commerical Assumptions'!$C$12/'Commerical Assumptions'!$C$20, 0))</f>
        <v>0</v>
      </c>
      <c r="S42" s="41">
        <f>IF(COLUMN()-COLUMN($E$1) &gt; 'Commerical Assumptions'!$F$7, 0, IF(S4="No",-'Commerical Assumptions'!$C$14*'Commerical Assumptions'!$C$12/'Commerical Assumptions'!$C$20, 0))</f>
        <v>0</v>
      </c>
      <c r="T42" s="41">
        <f>IF(COLUMN()-COLUMN($E$1) &gt; 'Commerical Assumptions'!$F$7, 0, IF(T4="No",-'Commerical Assumptions'!$C$14*'Commerical Assumptions'!$C$12/'Commerical Assumptions'!$C$20, 0))</f>
        <v>0</v>
      </c>
      <c r="U42" s="41">
        <f>IF(COLUMN()-COLUMN($E$1) &gt; 'Commerical Assumptions'!$F$7, 0, IF(U4="No",-'Commerical Assumptions'!$C$14*'Commerical Assumptions'!$C$12/'Commerical Assumptions'!$C$20, 0))</f>
        <v>0</v>
      </c>
      <c r="V42" s="41">
        <f>IF(COLUMN()-COLUMN($E$1) &gt; 'Commerical Assumptions'!$F$7, 0, IF(V4="No",-'Commerical Assumptions'!$C$14*'Commerical Assumptions'!$C$12/'Commerical Assumptions'!$C$20, 0))</f>
        <v>0</v>
      </c>
      <c r="W42" s="41">
        <f>IF(COLUMN()-COLUMN($E$1) &gt; 'Commerical Assumptions'!$F$7, 0, IF(W4="No",-'Commerical Assumptions'!$C$14*'Commerical Assumptions'!$C$12/'Commerical Assumptions'!$C$20, 0))</f>
        <v>0</v>
      </c>
      <c r="X42" s="41">
        <f>IF(COLUMN()-COLUMN($E$1) &gt; 'Commerical Assumptions'!$F$7, 0, IF(X4="No",-'Commerical Assumptions'!$C$14*'Commerical Assumptions'!$C$12/'Commerical Assumptions'!$C$20, 0))</f>
        <v>0</v>
      </c>
      <c r="Y42" s="41">
        <f>IF(COLUMN()-COLUMN($E$1) &gt; 'Commerical Assumptions'!$F$7, 0, IF(Y4="No",-'Commerical Assumptions'!$C$14*'Commerical Assumptions'!$C$12/'Commerical Assumptions'!$C$20, 0))</f>
        <v>0</v>
      </c>
      <c r="Z42" s="41">
        <f>IF(COLUMN()-COLUMN($E$1) &gt; 'Commerical Assumptions'!$F$7, 0, IF(Z4="No",-'Commerical Assumptions'!$C$14*'Commerical Assumptions'!$C$12/'Commerical Assumptions'!$C$20, 0))</f>
        <v>0</v>
      </c>
      <c r="AA42" s="41">
        <f>IF(COLUMN()-COLUMN($E$1) &gt; 'Commerical Assumptions'!$F$7, 0, IF(AA4="No",-'Commerical Assumptions'!$C$14*'Commerical Assumptions'!$C$12/'Commerical Assumptions'!$C$20, 0))</f>
        <v>0</v>
      </c>
      <c r="AB42" s="41">
        <f>IF(COLUMN()-COLUMN($E$1) &gt; 'Commerical Assumptions'!$F$7, 0, IF(AB4="No",-'Commerical Assumptions'!$C$14*'Commerical Assumptions'!$C$12/'Commerical Assumptions'!$C$20, 0))</f>
        <v>0</v>
      </c>
      <c r="AC42" s="41">
        <f>IF(COLUMN()-COLUMN($E$1) &gt; 'Commerical Assumptions'!$F$7, 0, IF(AC4="No",-'Commerical Assumptions'!$C$14*'Commerical Assumptions'!$C$12/'Commerical Assumptions'!$C$20, 0))</f>
        <v>0</v>
      </c>
      <c r="AD42" s="41">
        <f>IF(COLUMN()-COLUMN($E$1) &gt; 'Commerical Assumptions'!$F$7, 0, IF(AD4="No",-'Commerical Assumptions'!$C$14*'Commerical Assumptions'!$C$12/'Commerical Assumptions'!$C$20, 0))</f>
        <v>0</v>
      </c>
      <c r="AE42" s="41">
        <f>IF(COLUMN()-COLUMN($E$1) &gt; 'Commerical Assumptions'!$F$7, 0, IF(AE4="No",-'Commerical Assumptions'!$C$14*'Commerical Assumptions'!$C$12/'Commerical Assumptions'!$C$20, 0))</f>
        <v>0</v>
      </c>
      <c r="AF42" s="41">
        <f>IF(COLUMN()-COLUMN($E$1) &gt; 'Commerical Assumptions'!$F$7, 0, IF(AF4="No",-'Commerical Assumptions'!$C$14*'Commerical Assumptions'!$C$12/'Commerical Assumptions'!$C$20, 0))</f>
        <v>0</v>
      </c>
      <c r="AG42" s="41">
        <f>IF(COLUMN()-COLUMN($E$1) &gt; 'Commerical Assumptions'!$F$7, 0, IF(AG4="No",-'Commerical Assumptions'!$C$14*'Commerical Assumptions'!$C$12/'Commerical Assumptions'!$C$20, 0))</f>
        <v>0</v>
      </c>
      <c r="AH42" s="41">
        <f>IF(COLUMN()-COLUMN($E$1) &gt; 'Commerical Assumptions'!$F$7, 0, IF(AH4="No",-'Commerical Assumptions'!$C$14*'Commerical Assumptions'!$C$12/'Commerical Assumptions'!$C$20, 0))</f>
        <v>0</v>
      </c>
      <c r="AI42" s="41">
        <f>IF(COLUMN()-COLUMN($E$1) &gt; 'Commerical Assumptions'!$F$7, 0, IF(AI4="No",-'Commerical Assumptions'!$C$14*'Commerical Assumptions'!$C$12/'Commerical Assumptions'!$C$20, 0))</f>
        <v>0</v>
      </c>
      <c r="AJ42" s="41">
        <f>IF(COLUMN()-COLUMN($E$1) &gt; 'Commerical Assumptions'!$F$7, 0, IF(AJ4="No",-'Commerical Assumptions'!$C$14*'Commerical Assumptions'!$C$12/'Commerical Assumptions'!$C$20, 0))</f>
        <v>0</v>
      </c>
      <c r="AK42" s="41">
        <f>IF(COLUMN()-COLUMN($E$1) &gt; 'Commerical Assumptions'!$F$7, 0, IF(AK4="No",-'Commerical Assumptions'!$C$14*'Commerical Assumptions'!$C$12/'Commerical Assumptions'!$C$20, 0))</f>
        <v>0</v>
      </c>
      <c r="AL42" s="41">
        <f>IF(COLUMN()-COLUMN($E$1) &gt; 'Commerical Assumptions'!$F$7, 0, IF(AL4="No",-'Commerical Assumptions'!$C$14*'Commerical Assumptions'!$C$12/'Commerical Assumptions'!$C$20, 0))</f>
        <v>0</v>
      </c>
      <c r="AM42" s="41">
        <f>IF(COLUMN()-COLUMN($E$1) &gt; 'Commerical Assumptions'!$F$7, 0, IF(AM4="No",-'Commerical Assumptions'!$C$14*'Commerical Assumptions'!$C$12/'Commerical Assumptions'!$C$20, 0))</f>
        <v>0</v>
      </c>
      <c r="AN42" s="41">
        <f>IF(COLUMN()-COLUMN($E$1) &gt; 'Commerical Assumptions'!$F$7, 0, IF(AN4="No",-'Commerical Assumptions'!$C$14*'Commerical Assumptions'!$C$12/'Commerical Assumptions'!$C$20, 0))</f>
        <v>0</v>
      </c>
      <c r="AO42" s="41">
        <f>IF(COLUMN()-COLUMN($E$1) &gt; 'Commerical Assumptions'!$F$7, 0, IF(AO4="No",-'Commerical Assumptions'!$C$14*'Commerical Assumptions'!$C$12/'Commerical Assumptions'!$C$20, 0))</f>
        <v>0</v>
      </c>
      <c r="AP42" s="41">
        <f>IF(COLUMN()-COLUMN($E$1) &gt; 'Commerical Assumptions'!$F$7, 0, IF(AP4="No",-'Commerical Assumptions'!$C$14*'Commerical Assumptions'!$C$12/'Commerical Assumptions'!$C$20, 0))</f>
        <v>0</v>
      </c>
      <c r="AQ42" s="41">
        <f>IF(COLUMN()-COLUMN($E$1) &gt; 'Commerical Assumptions'!$F$7, 0, IF(AQ4="No",-'Commerical Assumptions'!$C$14*'Commerical Assumptions'!$C$12/'Commerical Assumptions'!$C$20, 0))</f>
        <v>0</v>
      </c>
      <c r="AR42" s="41">
        <f>IF(COLUMN()-COLUMN($E$1) &gt; 'Commerical Assumptions'!$F$7, 0, IF(AR4="No",-'Commerical Assumptions'!$C$14*'Commerical Assumptions'!$C$12/'Commerical Assumptions'!$C$20, 0))</f>
        <v>0</v>
      </c>
      <c r="AS42" s="41">
        <f>IF(COLUMN()-COLUMN($E$1) &gt; 'Commerical Assumptions'!$F$7, 0, IF(AS4="No",-'Commerical Assumptions'!$C$14*'Commerical Assumptions'!$C$12/'Commerical Assumptions'!$C$20, 0))</f>
        <v>0</v>
      </c>
      <c r="AT42" s="41">
        <f>IF(COLUMN()-COLUMN($E$1) &gt; 'Commerical Assumptions'!$F$7, 0, IF(AT4="No",-'Commerical Assumptions'!$C$14*'Commerical Assumptions'!$C$12/'Commerical Assumptions'!$C$20, 0))</f>
        <v>0</v>
      </c>
      <c r="AU42" s="41">
        <f>IF(COLUMN()-COLUMN($E$1) &gt; 'Commerical Assumptions'!$F$7, 0, IF(AU4="No",-'Commerical Assumptions'!$C$14*'Commerical Assumptions'!$C$12/'Commerical Assumptions'!$C$20, 0))</f>
        <v>0</v>
      </c>
      <c r="AV42" s="41">
        <f>IF(COLUMN()-COLUMN($E$1) &gt; 'Commerical Assumptions'!$F$7, 0, IF(AV4="No",-'Commerical Assumptions'!$C$14*'Commerical Assumptions'!$C$12/'Commerical Assumptions'!$C$20, 0))</f>
        <v>0</v>
      </c>
      <c r="AW42" s="41">
        <f>IF(COLUMN()-COLUMN($E$1) &gt; 'Commerical Assumptions'!$F$7, 0, IF(AW4="No",-'Commerical Assumptions'!$C$14*'Commerical Assumptions'!$C$12/'Commerical Assumptions'!$C$20, 0))</f>
        <v>0</v>
      </c>
      <c r="AX42" s="41">
        <f>IF(COLUMN()-COLUMN($E$1) &gt; 'Commerical Assumptions'!$F$7, 0, IF(AX4="No",-'Commerical Assumptions'!$C$14*'Commerical Assumptions'!$C$12/'Commerical Assumptions'!$C$20, 0))</f>
        <v>0</v>
      </c>
      <c r="AY42" s="41">
        <f>IF(COLUMN()-COLUMN($E$1) &gt; 'Commerical Assumptions'!$F$7, 0, IF(AY4="No",-'Commerical Assumptions'!$C$14*'Commerical Assumptions'!$C$12/'Commerical Assumptions'!$C$20, 0))</f>
        <v>0</v>
      </c>
      <c r="AZ42" s="41">
        <f>IF(COLUMN()-COLUMN($E$1) &gt; 'Commerical Assumptions'!$F$7, 0, IF(AZ4="No",-'Commerical Assumptions'!$C$14*'Commerical Assumptions'!$C$12/'Commerical Assumptions'!$C$20, 0))</f>
        <v>0</v>
      </c>
      <c r="BA42" s="41">
        <f>IF(COLUMN()-COLUMN($E$1) &gt; 'Commerical Assumptions'!$F$7, 0, IF(BA4="No",-'Commerical Assumptions'!$C$14*'Commerical Assumptions'!$C$12/'Commerical Assumptions'!$C$20, 0))</f>
        <v>0</v>
      </c>
      <c r="BB42" s="41">
        <f>IF(COLUMN()-COLUMN($E$1) &gt; 'Commerical Assumptions'!$F$7, 0, IF(BB4="No",-'Commerical Assumptions'!$C$14*'Commerical Assumptions'!$C$12/'Commerical Assumptions'!$C$20, 0))</f>
        <v>0</v>
      </c>
      <c r="BC42" s="41">
        <f>IF(COLUMN()-COLUMN($E$1) &gt; 'Commerical Assumptions'!$F$7, 0, IF(BC4="No",-'Commerical Assumptions'!$C$14*'Commerical Assumptions'!$C$12/'Commerical Assumptions'!$C$20, 0))</f>
        <v>0</v>
      </c>
      <c r="BD42" s="41">
        <f>IF(COLUMN()-COLUMN($E$1) &gt; 'Commerical Assumptions'!$F$7, 0, IF(BD4="No",-'Commerical Assumptions'!$C$14*'Commerical Assumptions'!$C$12/'Commerical Assumptions'!$C$20, 0))</f>
        <v>0</v>
      </c>
      <c r="BE42" s="41">
        <f>IF(COLUMN()-COLUMN($E$1) &gt; 'Commerical Assumptions'!$F$7, 0, IF(BE4="No",-'Commerical Assumptions'!$C$14*'Commerical Assumptions'!$C$12/'Commerical Assumptions'!$C$20, 0))</f>
        <v>0</v>
      </c>
      <c r="BF42" s="41">
        <f>IF(COLUMN()-COLUMN($E$1) &gt; 'Commerical Assumptions'!$F$7, 0, IF(BF4="No",-'Commerical Assumptions'!$C$14*'Commerical Assumptions'!$C$12/'Commerical Assumptions'!$C$20, 0))</f>
        <v>0</v>
      </c>
      <c r="BG42" s="41">
        <f>IF(COLUMN()-COLUMN($E$1) &gt; 'Commerical Assumptions'!$F$7, 0, IF(BG4="No",-'Commerical Assumptions'!$C$14*'Commerical Assumptions'!$C$12/'Commerical Assumptions'!$C$20, 0))</f>
        <v>0</v>
      </c>
      <c r="BH42" s="41">
        <f>IF(COLUMN()-COLUMN($E$1) &gt; 'Commerical Assumptions'!$F$7, 0, IF(BH4="No",-'Commerical Assumptions'!$C$14*'Commerical Assumptions'!$C$12/'Commerical Assumptions'!$C$20, 0))</f>
        <v>0</v>
      </c>
      <c r="BI42" s="41">
        <f>IF(COLUMN()-COLUMN($E$1) &gt; 'Commerical Assumptions'!$F$7, 0, IF(BI4="No",-'Commerical Assumptions'!$C$14*'Commerical Assumptions'!$C$12/'Commerical Assumptions'!$C$20, 0))</f>
        <v>0</v>
      </c>
      <c r="BJ42" s="41">
        <f>IF(COLUMN()-COLUMN($E$1) &gt; 'Commerical Assumptions'!$F$7, 0, IF(BJ4="No",-'Commerical Assumptions'!$C$14*'Commerical Assumptions'!$C$12/'Commerical Assumptions'!$C$20, 0))</f>
        <v>0</v>
      </c>
      <c r="BK42" s="41">
        <f>IF(COLUMN()-COLUMN($E$1) &gt; 'Commerical Assumptions'!$F$7, 0, IF(BK4="No",-'Commerical Assumptions'!$C$14*'Commerical Assumptions'!$C$12/'Commerical Assumptions'!$C$20, 0))</f>
        <v>0</v>
      </c>
      <c r="BL42" s="41">
        <f>IF(COLUMN()-COLUMN($E$1) &gt; 'Commerical Assumptions'!$F$7, 0, IF(BL4="No",-'Commerical Assumptions'!$C$14*'Commerical Assumptions'!$C$12/'Commerical Assumptions'!$C$20, 0))</f>
        <v>0</v>
      </c>
      <c r="BM42" s="41">
        <f>IF(COLUMN()-COLUMN($E$1) &gt; 'Commerical Assumptions'!$F$7, 0, IF(BM4="No",-'Commerical Assumptions'!$C$14*'Commerical Assumptions'!$C$12/'Commerical Assumptions'!$C$20, 0))</f>
        <v>0</v>
      </c>
      <c r="BN42" s="41">
        <f>IF(COLUMN()-COLUMN($E$1) &gt; 'Commerical Assumptions'!$F$7, 0, IF(BN4="No",-'Commerical Assumptions'!$C$14*'Commerical Assumptions'!$C$12/'Commerical Assumptions'!$C$20, 0))</f>
        <v>0</v>
      </c>
      <c r="BO42" s="41">
        <f>IF(COLUMN()-COLUMN($E$1) &gt; 'Commerical Assumptions'!$F$7, 0, IF(BO4="No",-'Commerical Assumptions'!$C$14*'Commerical Assumptions'!$C$12/'Commerical Assumptions'!$C$20, 0))</f>
        <v>0</v>
      </c>
      <c r="BP42" s="41">
        <f>IF(COLUMN()-COLUMN($E$1) &gt; 'Commerical Assumptions'!$F$7, 0, IF(BP4="No",-'Commerical Assumptions'!$C$14*'Commerical Assumptions'!$C$12/'Commerical Assumptions'!$C$20, 0))</f>
        <v>0</v>
      </c>
      <c r="BQ42" s="41">
        <f>IF(COLUMN()-COLUMN($E$1) &gt; 'Commerical Assumptions'!$F$7, 0, IF(BQ4="No",-'Commerical Assumptions'!$C$14*'Commerical Assumptions'!$C$12/'Commerical Assumptions'!$C$20, 0))</f>
        <v>0</v>
      </c>
      <c r="BR42" s="41">
        <f>IF(COLUMN()-COLUMN($E$1) &gt; 'Commerical Assumptions'!$F$7, 0, IF(BR4="No",-'Commerical Assumptions'!$C$14*'Commerical Assumptions'!$C$12/'Commerical Assumptions'!$C$20, 0))</f>
        <v>0</v>
      </c>
      <c r="BS42" s="41">
        <f>IF(COLUMN()-COLUMN($E$1) &gt; 'Commerical Assumptions'!$F$7, 0, IF(BS4="No",-'Commerical Assumptions'!$C$14*'Commerical Assumptions'!$C$12/'Commerical Assumptions'!$C$20, 0))</f>
        <v>0</v>
      </c>
      <c r="BT42" s="41">
        <f>IF(COLUMN()-COLUMN($E$1) &gt; 'Commerical Assumptions'!$F$7, 0, IF(BT4="No",-'Commerical Assumptions'!$C$14*'Commerical Assumptions'!$C$12/'Commerical Assumptions'!$C$20, 0))</f>
        <v>0</v>
      </c>
      <c r="BU42" s="41">
        <f>IF(COLUMN()-COLUMN($E$1) &gt; 'Commerical Assumptions'!$F$7, 0, IF(BU4="No",-'Commerical Assumptions'!$C$14*'Commerical Assumptions'!$C$12/'Commerical Assumptions'!$C$20, 0))</f>
        <v>0</v>
      </c>
      <c r="BV42" s="41">
        <f>IF(COLUMN()-COLUMN($E$1) &gt; 'Commerical Assumptions'!$F$7, 0, IF(BV4="No",-'Commerical Assumptions'!$C$14*'Commerical Assumptions'!$C$12/'Commerical Assumptions'!$C$20, 0))</f>
        <v>0</v>
      </c>
      <c r="BW42" s="41">
        <f>IF(COLUMN()-COLUMN($E$1) &gt; 'Commerical Assumptions'!$F$7, 0, IF(BW4="No",-'Commerical Assumptions'!$C$14*'Commerical Assumptions'!$C$12/'Commerical Assumptions'!$C$20, 0))</f>
        <v>0</v>
      </c>
      <c r="BX42" s="41">
        <f>IF(COLUMN()-COLUMN($E$1) &gt; 'Commerical Assumptions'!$F$7, 0, IF(BX4="No",-'Commerical Assumptions'!$C$14*'Commerical Assumptions'!$C$12/'Commerical Assumptions'!$C$20, 0))</f>
        <v>0</v>
      </c>
      <c r="BY42" s="41">
        <f>IF(COLUMN()-COLUMN($E$1) &gt; 'Commerical Assumptions'!$F$7, 0, IF(BY4="No",-'Commerical Assumptions'!$C$14*'Commerical Assumptions'!$C$12/'Commerical Assumptions'!$C$20, 0))</f>
        <v>0</v>
      </c>
      <c r="BZ42" s="41">
        <f>IF(COLUMN()-COLUMN($E$1) &gt; 'Commerical Assumptions'!$F$7, 0, IF(BZ4="No",-'Commerical Assumptions'!$C$14*'Commerical Assumptions'!$C$12/'Commerical Assumptions'!$C$20, 0))</f>
        <v>0</v>
      </c>
      <c r="CA42" s="41">
        <f>IF(COLUMN()-COLUMN($E$1) &gt; 'Commerical Assumptions'!$F$7, 0, IF(CA4="No",-'Commerical Assumptions'!$C$14*'Commerical Assumptions'!$C$12/'Commerical Assumptions'!$C$20, 0))</f>
        <v>0</v>
      </c>
      <c r="CB42" s="41">
        <f>IF(COLUMN()-COLUMN($E$1) &gt; 'Commerical Assumptions'!$F$7, 0, IF(CB4="No",-'Commerical Assumptions'!$C$14*'Commerical Assumptions'!$C$12/'Commerical Assumptions'!$C$20, 0))</f>
        <v>0</v>
      </c>
      <c r="CC42" s="41">
        <f>IF(COLUMN()-COLUMN($E$1) &gt; 'Commerical Assumptions'!$F$7, 0, IF(CC4="No",-'Commerical Assumptions'!$C$14*'Commerical Assumptions'!$C$12/'Commerical Assumptions'!$C$20, 0))</f>
        <v>0</v>
      </c>
      <c r="CD42" s="41">
        <f>IF(COLUMN()-COLUMN($E$1) &gt; 'Commerical Assumptions'!$F$7, 0, IF(CD4="No",-'Commerical Assumptions'!$C$14*'Commerical Assumptions'!$C$12/'Commerical Assumptions'!$C$20, 0))</f>
        <v>0</v>
      </c>
      <c r="CE42" s="41">
        <f>IF(COLUMN()-COLUMN($E$1) &gt; 'Commerical Assumptions'!$F$7, 0, IF(CE4="No",-'Commerical Assumptions'!$C$14*'Commerical Assumptions'!$C$12/'Commerical Assumptions'!$C$20, 0))</f>
        <v>0</v>
      </c>
      <c r="CF42" s="41">
        <f>IF(COLUMN()-COLUMN($E$1) &gt; 'Commerical Assumptions'!$F$7, 0, IF(CF4="No",-'Commerical Assumptions'!$C$14*'Commerical Assumptions'!$C$12/'Commerical Assumptions'!$C$20, 0))</f>
        <v>0</v>
      </c>
      <c r="CG42" s="41">
        <f>IF(COLUMN()-COLUMN($E$1) &gt; 'Commerical Assumptions'!$F$7, 0, IF(CG4="No",-'Commerical Assumptions'!$C$14*'Commerical Assumptions'!$C$12/'Commerical Assumptions'!$C$20, 0))</f>
        <v>0</v>
      </c>
      <c r="CH42" s="41">
        <f>IF(COLUMN()-COLUMN($E$1) &gt; 'Commerical Assumptions'!$F$7, 0, IF(CH4="No",-'Commerical Assumptions'!$C$14*'Commerical Assumptions'!$C$12/'Commerical Assumptions'!$C$20, 0))</f>
        <v>0</v>
      </c>
      <c r="CI42" s="41">
        <f>IF(COLUMN()-COLUMN($E$1) &gt; 'Commerical Assumptions'!$F$7, 0, IF(CI4="No",-'Commerical Assumptions'!$C$14*'Commerical Assumptions'!$C$12/'Commerical Assumptions'!$C$20, 0))</f>
        <v>0</v>
      </c>
      <c r="CJ42" s="41">
        <f>IF(COLUMN()-COLUMN($E$1) &gt; 'Commerical Assumptions'!$F$7, 0, IF(CJ4="No",-'Commerical Assumptions'!$C$14*'Commerical Assumptions'!$C$12/'Commerical Assumptions'!$C$20, 0))</f>
        <v>0</v>
      </c>
      <c r="CK42" s="41">
        <f>IF(COLUMN()-COLUMN($E$1) &gt; 'Commerical Assumptions'!$F$7, 0, IF(CK4="No",-'Commerical Assumptions'!$C$14*'Commerical Assumptions'!$C$12/'Commerical Assumptions'!$C$20, 0))</f>
        <v>0</v>
      </c>
      <c r="CL42" s="41">
        <f>IF(COLUMN()-COLUMN($E$1) &gt; 'Commerical Assumptions'!$F$7, 0, IF(CL4="No",-'Commerical Assumptions'!$C$14*'Commerical Assumptions'!$C$12/'Commerical Assumptions'!$C$20, 0))</f>
        <v>0</v>
      </c>
      <c r="CM42" s="41">
        <f>IF(COLUMN()-COLUMN($E$1) &gt; 'Commerical Assumptions'!$F$7, 0, IF(CM4="No",-'Commerical Assumptions'!$C$14*'Commerical Assumptions'!$C$12/'Commerical Assumptions'!$C$20, 0))</f>
        <v>0</v>
      </c>
      <c r="CN42" s="41">
        <f>IF(COLUMN()-COLUMN($E$1) &gt; 'Commerical Assumptions'!$F$7, 0, IF(CN4="No",-'Commerical Assumptions'!$C$14*'Commerical Assumptions'!$C$12/'Commerical Assumptions'!$C$20, 0))</f>
        <v>0</v>
      </c>
      <c r="CO42" s="41">
        <f>IF(COLUMN()-COLUMN($E$1) &gt; 'Commerical Assumptions'!$F$7, 0, IF(CO4="No",-'Commerical Assumptions'!$C$14*'Commerical Assumptions'!$C$12/'Commerical Assumptions'!$C$20, 0))</f>
        <v>0</v>
      </c>
      <c r="CP42" s="41">
        <f>IF(COLUMN()-COLUMN($E$1) &gt; 'Commerical Assumptions'!$F$7, 0, IF(CP4="No",-'Commerical Assumptions'!$C$14*'Commerical Assumptions'!$C$12/'Commerical Assumptions'!$C$20, 0))</f>
        <v>0</v>
      </c>
      <c r="CQ42" s="41">
        <f>IF(COLUMN()-COLUMN($E$1) &gt; 'Commerical Assumptions'!$F$7, 0, IF(CQ4="No",-'Commerical Assumptions'!$C$14*'Commerical Assumptions'!$C$12/'Commerical Assumptions'!$C$20, 0))</f>
        <v>0</v>
      </c>
      <c r="CR42" s="41">
        <f>IF(COLUMN()-COLUMN($E$1) &gt; 'Commerical Assumptions'!$F$7, 0, IF(CR4="No",-'Commerical Assumptions'!$C$14*'Commerical Assumptions'!$C$12/'Commerical Assumptions'!$C$20, 0))</f>
        <v>0</v>
      </c>
      <c r="CS42" s="41">
        <f>IF(COLUMN()-COLUMN($E$1) &gt; 'Commerical Assumptions'!$F$7, 0, IF(CS4="No",-'Commerical Assumptions'!$C$14*'Commerical Assumptions'!$C$12/'Commerical Assumptions'!$C$20, 0))</f>
        <v>0</v>
      </c>
      <c r="CT42" s="41">
        <f>IF(COLUMN()-COLUMN($E$1) &gt; 'Commerical Assumptions'!$F$7, 0, IF(CT4="No",-'Commerical Assumptions'!$C$14*'Commerical Assumptions'!$C$12/'Commerical Assumptions'!$C$20, 0))</f>
        <v>0</v>
      </c>
      <c r="CU42" s="41">
        <f>IF(COLUMN()-COLUMN($E$1) &gt; 'Commerical Assumptions'!$F$7, 0, IF(CU4="No",-'Commerical Assumptions'!$C$14*'Commerical Assumptions'!$C$12/'Commerical Assumptions'!$C$20, 0))</f>
        <v>0</v>
      </c>
      <c r="CV42" s="41">
        <f>IF(COLUMN()-COLUMN($E$1) &gt; 'Commerical Assumptions'!$F$7, 0, IF(CV4="No",-'Commerical Assumptions'!$C$14*'Commerical Assumptions'!$C$12/'Commerical Assumptions'!$C$20, 0))</f>
        <v>0</v>
      </c>
    </row>
    <row r="43" spans="1:100" ht="20.25" customHeight="1">
      <c r="C43" s="25"/>
      <c r="D43" t="s">
        <v>102</v>
      </c>
      <c r="E43" s="42">
        <f>IF(COLUMN()-COLUMN($E$1) &gt; 'Commerical Assumptions'!$F$7, 0, IF(E4="No",-'Commerical Assumptions'!$F$14*'Commerical Assumptions'!$F$12/'Commerical Assumptions'!$F$20, 0))</f>
        <v>-34762.6</v>
      </c>
      <c r="F43" s="42">
        <f>IF(COLUMN()-COLUMN($E$1) &gt; 'Commerical Assumptions'!$F$7, 0, IF(F4="No",-'Commerical Assumptions'!$F$14*'Commerical Assumptions'!$F$12/'Commerical Assumptions'!$F$20, 0))</f>
        <v>-34762.6</v>
      </c>
      <c r="G43" s="42">
        <f>IF(COLUMN()-COLUMN($E$1) &gt; 'Commerical Assumptions'!$F$7, 0, IF(G4="No",-'Commerical Assumptions'!$F$14*'Commerical Assumptions'!$F$12/'Commerical Assumptions'!$F$20, 0))</f>
        <v>-34762.6</v>
      </c>
      <c r="H43" s="42">
        <f>IF(COLUMN()-COLUMN($E$1) &gt; 'Commerical Assumptions'!$F$7, 0, IF(H4="No",-'Commerical Assumptions'!$F$14*'Commerical Assumptions'!$F$12/'Commerical Assumptions'!$F$20, 0))</f>
        <v>0</v>
      </c>
      <c r="I43" s="42">
        <f>IF(COLUMN()-COLUMN($E$1) &gt; 'Commerical Assumptions'!$F$7, 0, IF(I4="No",-'Commerical Assumptions'!$F$14*'Commerical Assumptions'!$F$12/'Commerical Assumptions'!$F$20, 0))</f>
        <v>0</v>
      </c>
      <c r="J43" s="42">
        <f>IF(COLUMN()-COLUMN($E$1) &gt; 'Commerical Assumptions'!$F$7, 0, IF(J4="No",-'Commerical Assumptions'!$F$14*'Commerical Assumptions'!$F$12/'Commerical Assumptions'!$F$20, 0))</f>
        <v>0</v>
      </c>
      <c r="K43" s="42">
        <f>IF(COLUMN()-COLUMN($E$1) &gt; 'Commerical Assumptions'!$F$7, 0, IF(K4="No",-'Commerical Assumptions'!$F$14*'Commerical Assumptions'!$F$12/'Commerical Assumptions'!$F$20, 0))</f>
        <v>0</v>
      </c>
      <c r="L43" s="42">
        <f>IF(COLUMN()-COLUMN($E$1) &gt; 'Commerical Assumptions'!$F$7, 0, IF(L4="No",-'Commerical Assumptions'!$F$14*'Commerical Assumptions'!$F$12/'Commerical Assumptions'!$F$20, 0))</f>
        <v>0</v>
      </c>
      <c r="M43" s="42">
        <f>IF(COLUMN()-COLUMN($E$1) &gt; 'Commerical Assumptions'!$F$7, 0, IF(M4="No",-'Commerical Assumptions'!$F$14*'Commerical Assumptions'!$F$12/'Commerical Assumptions'!$F$20, 0))</f>
        <v>0</v>
      </c>
      <c r="N43" s="42">
        <f>IF(COLUMN()-COLUMN($E$1) &gt; 'Commerical Assumptions'!$F$7, 0, IF(N4="No",-'Commerical Assumptions'!$F$14*'Commerical Assumptions'!$F$12/'Commerical Assumptions'!$F$20, 0))</f>
        <v>0</v>
      </c>
      <c r="O43" s="42">
        <f>IF(COLUMN()-COLUMN($E$1) &gt; 'Commerical Assumptions'!$F$7, 0, IF(O4="No",-'Commerical Assumptions'!$F$14*'Commerical Assumptions'!$F$12/'Commerical Assumptions'!$F$20, 0))</f>
        <v>0</v>
      </c>
      <c r="P43" s="42">
        <f>IF(COLUMN()-COLUMN($E$1) &gt; 'Commerical Assumptions'!$F$7, 0, IF(P4="No",-'Commerical Assumptions'!$F$14*'Commerical Assumptions'!$F$12/'Commerical Assumptions'!$F$20, 0))</f>
        <v>0</v>
      </c>
      <c r="Q43" s="42">
        <f>IF(COLUMN()-COLUMN($E$1) &gt; 'Commerical Assumptions'!$F$7, 0, IF(Q4="No",-'Commerical Assumptions'!$F$14*'Commerical Assumptions'!$F$12/'Commerical Assumptions'!$F$20, 0))</f>
        <v>0</v>
      </c>
      <c r="R43" s="42">
        <f>IF(COLUMN()-COLUMN($E$1) &gt; 'Commerical Assumptions'!$F$7, 0, IF(R4="No",-'Commerical Assumptions'!$F$14*'Commerical Assumptions'!$F$12/'Commerical Assumptions'!$F$20, 0))</f>
        <v>0</v>
      </c>
      <c r="S43" s="42">
        <f>IF(COLUMN()-COLUMN($E$1) &gt; 'Commerical Assumptions'!$F$7, 0, IF(S4="No",-'Commerical Assumptions'!$F$14*'Commerical Assumptions'!$F$12/'Commerical Assumptions'!$F$20, 0))</f>
        <v>0</v>
      </c>
      <c r="T43" s="42">
        <f>IF(COLUMN()-COLUMN($E$1) &gt; 'Commerical Assumptions'!$F$7, 0, IF(T4="No",-'Commerical Assumptions'!$F$14*'Commerical Assumptions'!$F$12/'Commerical Assumptions'!$F$20, 0))</f>
        <v>0</v>
      </c>
      <c r="U43" s="42">
        <f>IF(COLUMN()-COLUMN($E$1) &gt; 'Commerical Assumptions'!$F$7, 0, IF(U4="No",-'Commerical Assumptions'!$F$14*'Commerical Assumptions'!$F$12/'Commerical Assumptions'!$F$20, 0))</f>
        <v>0</v>
      </c>
      <c r="V43" s="42">
        <f>IF(COLUMN()-COLUMN($E$1) &gt; 'Commerical Assumptions'!$F$7, 0, IF(V4="No",-'Commerical Assumptions'!$F$14*'Commerical Assumptions'!$F$12/'Commerical Assumptions'!$F$20, 0))</f>
        <v>0</v>
      </c>
      <c r="W43" s="42">
        <f>IF(COLUMN()-COLUMN($E$1) &gt; 'Commerical Assumptions'!$F$7, 0, IF(W4="No",-'Commerical Assumptions'!$F$14*'Commerical Assumptions'!$F$12/'Commerical Assumptions'!$F$20, 0))</f>
        <v>0</v>
      </c>
      <c r="X43" s="42">
        <f>IF(COLUMN()-COLUMN($E$1) &gt; 'Commerical Assumptions'!$F$7, 0, IF(X4="No",-'Commerical Assumptions'!$F$14*'Commerical Assumptions'!$F$12/'Commerical Assumptions'!$F$20, 0))</f>
        <v>0</v>
      </c>
      <c r="Y43" s="42">
        <f>IF(COLUMN()-COLUMN($E$1) &gt; 'Commerical Assumptions'!$F$7, 0, IF(Y4="No",-'Commerical Assumptions'!$F$14*'Commerical Assumptions'!$F$12/'Commerical Assumptions'!$F$20, 0))</f>
        <v>0</v>
      </c>
      <c r="Z43" s="42">
        <f>IF(COLUMN()-COLUMN($E$1) &gt; 'Commerical Assumptions'!$F$7, 0, IF(Z4="No",-'Commerical Assumptions'!$F$14*'Commerical Assumptions'!$F$12/'Commerical Assumptions'!$F$20, 0))</f>
        <v>0</v>
      </c>
      <c r="AA43" s="42">
        <f>IF(COLUMN()-COLUMN($E$1) &gt; 'Commerical Assumptions'!$F$7, 0, IF(AA4="No",-'Commerical Assumptions'!$F$14*'Commerical Assumptions'!$F$12/'Commerical Assumptions'!$F$20, 0))</f>
        <v>0</v>
      </c>
      <c r="AB43" s="42">
        <f>IF(COLUMN()-COLUMN($E$1) &gt; 'Commerical Assumptions'!$F$7, 0, IF(AB4="No",-'Commerical Assumptions'!$F$14*'Commerical Assumptions'!$F$12/'Commerical Assumptions'!$F$20, 0))</f>
        <v>0</v>
      </c>
      <c r="AC43" s="42">
        <f>IF(COLUMN()-COLUMN($E$1) &gt; 'Commerical Assumptions'!$F$7, 0, IF(AC4="No",-'Commerical Assumptions'!$F$14*'Commerical Assumptions'!$F$12/'Commerical Assumptions'!$F$20, 0))</f>
        <v>0</v>
      </c>
      <c r="AD43" s="42">
        <f>IF(COLUMN()-COLUMN($E$1) &gt; 'Commerical Assumptions'!$F$7, 0, IF(AD4="No",-'Commerical Assumptions'!$F$14*'Commerical Assumptions'!$F$12/'Commerical Assumptions'!$F$20, 0))</f>
        <v>0</v>
      </c>
      <c r="AE43" s="42">
        <f>IF(COLUMN()-COLUMN($E$1) &gt; 'Commerical Assumptions'!$F$7, 0, IF(AE4="No",-'Commerical Assumptions'!$F$14*'Commerical Assumptions'!$F$12/'Commerical Assumptions'!$F$20, 0))</f>
        <v>0</v>
      </c>
      <c r="AF43" s="42">
        <f>IF(COLUMN()-COLUMN($E$1) &gt; 'Commerical Assumptions'!$F$7, 0, IF(AF4="No",-'Commerical Assumptions'!$F$14*'Commerical Assumptions'!$F$12/'Commerical Assumptions'!$F$20, 0))</f>
        <v>0</v>
      </c>
      <c r="AG43" s="42">
        <f>IF(COLUMN()-COLUMN($E$1) &gt; 'Commerical Assumptions'!$F$7, 0, IF(AG4="No",-'Commerical Assumptions'!$F$14*'Commerical Assumptions'!$F$12/'Commerical Assumptions'!$F$20, 0))</f>
        <v>0</v>
      </c>
      <c r="AH43" s="42">
        <f>IF(COLUMN()-COLUMN($E$1) &gt; 'Commerical Assumptions'!$F$7, 0, IF(AH4="No",-'Commerical Assumptions'!$F$14*'Commerical Assumptions'!$F$12/'Commerical Assumptions'!$F$20, 0))</f>
        <v>0</v>
      </c>
      <c r="AI43" s="42">
        <f>IF(COLUMN()-COLUMN($E$1) &gt; 'Commerical Assumptions'!$F$7, 0, IF(AI4="No",-'Commerical Assumptions'!$F$14*'Commerical Assumptions'!$F$12/'Commerical Assumptions'!$F$20, 0))</f>
        <v>0</v>
      </c>
      <c r="AJ43" s="42">
        <f>IF(COLUMN()-COLUMN($E$1) &gt; 'Commerical Assumptions'!$F$7, 0, IF(AJ4="No",-'Commerical Assumptions'!$F$14*'Commerical Assumptions'!$F$12/'Commerical Assumptions'!$F$20, 0))</f>
        <v>0</v>
      </c>
      <c r="AK43" s="42">
        <f>IF(COLUMN()-COLUMN($E$1) &gt; 'Commerical Assumptions'!$F$7, 0, IF(AK4="No",-'Commerical Assumptions'!$F$14*'Commerical Assumptions'!$F$12/'Commerical Assumptions'!$F$20, 0))</f>
        <v>0</v>
      </c>
      <c r="AL43" s="42">
        <f>IF(COLUMN()-COLUMN($E$1) &gt; 'Commerical Assumptions'!$F$7, 0, IF(AL4="No",-'Commerical Assumptions'!$F$14*'Commerical Assumptions'!$F$12/'Commerical Assumptions'!$F$20, 0))</f>
        <v>0</v>
      </c>
      <c r="AM43" s="42">
        <f>IF(COLUMN()-COLUMN($E$1) &gt; 'Commerical Assumptions'!$F$7, 0, IF(AM4="No",-'Commerical Assumptions'!$F$14*'Commerical Assumptions'!$F$12/'Commerical Assumptions'!$F$20, 0))</f>
        <v>0</v>
      </c>
      <c r="AN43" s="42">
        <f>IF(COLUMN()-COLUMN($E$1) &gt; 'Commerical Assumptions'!$F$7, 0, IF(AN4="No",-'Commerical Assumptions'!$F$14*'Commerical Assumptions'!$F$12/'Commerical Assumptions'!$F$20, 0))</f>
        <v>0</v>
      </c>
      <c r="AO43" s="42">
        <f>IF(COLUMN()-COLUMN($E$1) &gt; 'Commerical Assumptions'!$F$7, 0, IF(AO4="No",-'Commerical Assumptions'!$F$14*'Commerical Assumptions'!$F$12/'Commerical Assumptions'!$F$20, 0))</f>
        <v>0</v>
      </c>
      <c r="AP43" s="42">
        <f>IF(COLUMN()-COLUMN($E$1) &gt; 'Commerical Assumptions'!$F$7, 0, IF(AP4="No",-'Commerical Assumptions'!$F$14*'Commerical Assumptions'!$F$12/'Commerical Assumptions'!$F$20, 0))</f>
        <v>0</v>
      </c>
      <c r="AQ43" s="42">
        <f>IF(COLUMN()-COLUMN($E$1) &gt; 'Commerical Assumptions'!$F$7, 0, IF(AQ4="No",-'Commerical Assumptions'!$F$14*'Commerical Assumptions'!$F$12/'Commerical Assumptions'!$F$20, 0))</f>
        <v>0</v>
      </c>
      <c r="AR43" s="42">
        <f>IF(COLUMN()-COLUMN($E$1) &gt; 'Commerical Assumptions'!$F$7, 0, IF(AR4="No",-'Commerical Assumptions'!$F$14*'Commerical Assumptions'!$F$12/'Commerical Assumptions'!$F$20, 0))</f>
        <v>0</v>
      </c>
      <c r="AS43" s="42">
        <f>IF(COLUMN()-COLUMN($E$1) &gt; 'Commerical Assumptions'!$F$7, 0, IF(AS4="No",-'Commerical Assumptions'!$F$14*'Commerical Assumptions'!$F$12/'Commerical Assumptions'!$F$20, 0))</f>
        <v>0</v>
      </c>
      <c r="AT43" s="42">
        <f>IF(COLUMN()-COLUMN($E$1) &gt; 'Commerical Assumptions'!$F$7, 0, IF(AT4="No",-'Commerical Assumptions'!$F$14*'Commerical Assumptions'!$F$12/'Commerical Assumptions'!$F$20, 0))</f>
        <v>0</v>
      </c>
      <c r="AU43" s="42">
        <f>IF(COLUMN()-COLUMN($E$1) &gt; 'Commerical Assumptions'!$F$7, 0, IF(AU4="No",-'Commerical Assumptions'!$F$14*'Commerical Assumptions'!$F$12/'Commerical Assumptions'!$F$20, 0))</f>
        <v>0</v>
      </c>
      <c r="AV43" s="42">
        <f>IF(COLUMN()-COLUMN($E$1) &gt; 'Commerical Assumptions'!$F$7, 0, IF(AV4="No",-'Commerical Assumptions'!$F$14*'Commerical Assumptions'!$F$12/'Commerical Assumptions'!$F$20, 0))</f>
        <v>0</v>
      </c>
      <c r="AW43" s="42">
        <f>IF(COLUMN()-COLUMN($E$1) &gt; 'Commerical Assumptions'!$F$7, 0, IF(AW4="No",-'Commerical Assumptions'!$F$14*'Commerical Assumptions'!$F$12/'Commerical Assumptions'!$F$20, 0))</f>
        <v>0</v>
      </c>
      <c r="AX43" s="42">
        <f>IF(COLUMN()-COLUMN($E$1) &gt; 'Commerical Assumptions'!$F$7, 0, IF(AX4="No",-'Commerical Assumptions'!$F$14*'Commerical Assumptions'!$F$12/'Commerical Assumptions'!$F$20, 0))</f>
        <v>0</v>
      </c>
      <c r="AY43" s="42">
        <f>IF(COLUMN()-COLUMN($E$1) &gt; 'Commerical Assumptions'!$F$7, 0, IF(AY4="No",-'Commerical Assumptions'!$F$14*'Commerical Assumptions'!$F$12/'Commerical Assumptions'!$F$20, 0))</f>
        <v>0</v>
      </c>
      <c r="AZ43" s="42">
        <f>IF(COLUMN()-COLUMN($E$1) &gt; 'Commerical Assumptions'!$F$7, 0, IF(AZ4="No",-'Commerical Assumptions'!$F$14*'Commerical Assumptions'!$F$12/'Commerical Assumptions'!$F$20, 0))</f>
        <v>0</v>
      </c>
      <c r="BA43" s="42">
        <f>IF(COLUMN()-COLUMN($E$1) &gt; 'Commerical Assumptions'!$F$7, 0, IF(BA4="No",-'Commerical Assumptions'!$F$14*'Commerical Assumptions'!$F$12/'Commerical Assumptions'!$F$20, 0))</f>
        <v>0</v>
      </c>
      <c r="BB43" s="42">
        <f>IF(COLUMN()-COLUMN($E$1) &gt; 'Commerical Assumptions'!$F$7, 0, IF(BB4="No",-'Commerical Assumptions'!$F$14*'Commerical Assumptions'!$F$12/'Commerical Assumptions'!$F$20, 0))</f>
        <v>0</v>
      </c>
      <c r="BC43" s="42">
        <f>IF(COLUMN()-COLUMN($E$1) &gt; 'Commerical Assumptions'!$F$7, 0, IF(BC4="No",-'Commerical Assumptions'!$F$14*'Commerical Assumptions'!$F$12/'Commerical Assumptions'!$F$20, 0))</f>
        <v>0</v>
      </c>
      <c r="BD43" s="42">
        <f>IF(COLUMN()-COLUMN($E$1) &gt; 'Commerical Assumptions'!$F$7, 0, IF(BD4="No",-'Commerical Assumptions'!$F$14*'Commerical Assumptions'!$F$12/'Commerical Assumptions'!$F$20, 0))</f>
        <v>0</v>
      </c>
      <c r="BE43" s="42">
        <f>IF(COLUMN()-COLUMN($E$1) &gt; 'Commerical Assumptions'!$F$7, 0, IF(BE4="No",-'Commerical Assumptions'!$F$14*'Commerical Assumptions'!$F$12/'Commerical Assumptions'!$F$20, 0))</f>
        <v>0</v>
      </c>
      <c r="BF43" s="42">
        <f>IF(COLUMN()-COLUMN($E$1) &gt; 'Commerical Assumptions'!$F$7, 0, IF(BF4="No",-'Commerical Assumptions'!$F$14*'Commerical Assumptions'!$F$12/'Commerical Assumptions'!$F$20, 0))</f>
        <v>0</v>
      </c>
      <c r="BG43" s="42">
        <f>IF(COLUMN()-COLUMN($E$1) &gt; 'Commerical Assumptions'!$F$7, 0, IF(BG4="No",-'Commerical Assumptions'!$F$14*'Commerical Assumptions'!$F$12/'Commerical Assumptions'!$F$20, 0))</f>
        <v>0</v>
      </c>
      <c r="BH43" s="42">
        <f>IF(COLUMN()-COLUMN($E$1) &gt; 'Commerical Assumptions'!$F$7, 0, IF(BH4="No",-'Commerical Assumptions'!$F$14*'Commerical Assumptions'!$F$12/'Commerical Assumptions'!$F$20, 0))</f>
        <v>0</v>
      </c>
      <c r="BI43" s="42">
        <f>IF(COLUMN()-COLUMN($E$1) &gt; 'Commerical Assumptions'!$F$7, 0, IF(BI4="No",-'Commerical Assumptions'!$F$14*'Commerical Assumptions'!$F$12/'Commerical Assumptions'!$F$20, 0))</f>
        <v>0</v>
      </c>
      <c r="BJ43" s="42">
        <f>IF(COLUMN()-COLUMN($E$1) &gt; 'Commerical Assumptions'!$F$7, 0, IF(BJ4="No",-'Commerical Assumptions'!$F$14*'Commerical Assumptions'!$F$12/'Commerical Assumptions'!$F$20, 0))</f>
        <v>0</v>
      </c>
      <c r="BK43" s="42">
        <f>IF(COLUMN()-COLUMN($E$1) &gt; 'Commerical Assumptions'!$F$7, 0, IF(BK4="No",-'Commerical Assumptions'!$F$14*'Commerical Assumptions'!$F$12/'Commerical Assumptions'!$F$20, 0))</f>
        <v>0</v>
      </c>
      <c r="BL43" s="42">
        <f>IF(COLUMN()-COLUMN($E$1) &gt; 'Commerical Assumptions'!$F$7, 0, IF(BL4="No",-'Commerical Assumptions'!$F$14*'Commerical Assumptions'!$F$12/'Commerical Assumptions'!$F$20, 0))</f>
        <v>0</v>
      </c>
      <c r="BM43" s="42">
        <f>IF(COLUMN()-COLUMN($E$1) &gt; 'Commerical Assumptions'!$F$7, 0, IF(BM4="No",-'Commerical Assumptions'!$F$14*'Commerical Assumptions'!$F$12/'Commerical Assumptions'!$F$20, 0))</f>
        <v>0</v>
      </c>
      <c r="BN43" s="42">
        <f>IF(COLUMN()-COLUMN($E$1) &gt; 'Commerical Assumptions'!$F$7, 0, IF(BN4="No",-'Commerical Assumptions'!$F$14*'Commerical Assumptions'!$F$12/'Commerical Assumptions'!$F$20, 0))</f>
        <v>0</v>
      </c>
      <c r="BO43" s="42">
        <f>IF(COLUMN()-COLUMN($E$1) &gt; 'Commerical Assumptions'!$F$7, 0, IF(BO4="No",-'Commerical Assumptions'!$F$14*'Commerical Assumptions'!$F$12/'Commerical Assumptions'!$F$20, 0))</f>
        <v>0</v>
      </c>
      <c r="BP43" s="42">
        <f>IF(COLUMN()-COLUMN($E$1) &gt; 'Commerical Assumptions'!$F$7, 0, IF(BP4="No",-'Commerical Assumptions'!$F$14*'Commerical Assumptions'!$F$12/'Commerical Assumptions'!$F$20, 0))</f>
        <v>0</v>
      </c>
      <c r="BQ43" s="42">
        <f>IF(COLUMN()-COLUMN($E$1) &gt; 'Commerical Assumptions'!$F$7, 0, IF(BQ4="No",-'Commerical Assumptions'!$F$14*'Commerical Assumptions'!$F$12/'Commerical Assumptions'!$F$20, 0))</f>
        <v>0</v>
      </c>
      <c r="BR43" s="42">
        <f>IF(COLUMN()-COLUMN($E$1) &gt; 'Commerical Assumptions'!$F$7, 0, IF(BR4="No",-'Commerical Assumptions'!$F$14*'Commerical Assumptions'!$F$12/'Commerical Assumptions'!$F$20, 0))</f>
        <v>0</v>
      </c>
      <c r="BS43" s="42">
        <f>IF(COLUMN()-COLUMN($E$1) &gt; 'Commerical Assumptions'!$F$7, 0, IF(BS4="No",-'Commerical Assumptions'!$F$14*'Commerical Assumptions'!$F$12/'Commerical Assumptions'!$F$20, 0))</f>
        <v>0</v>
      </c>
      <c r="BT43" s="42">
        <f>IF(COLUMN()-COLUMN($E$1) &gt; 'Commerical Assumptions'!$F$7, 0, IF(BT4="No",-'Commerical Assumptions'!$F$14*'Commerical Assumptions'!$F$12/'Commerical Assumptions'!$F$20, 0))</f>
        <v>0</v>
      </c>
      <c r="BU43" s="42">
        <f>IF(COLUMN()-COLUMN($E$1) &gt; 'Commerical Assumptions'!$F$7, 0, IF(BU4="No",-'Commerical Assumptions'!$F$14*'Commerical Assumptions'!$F$12/'Commerical Assumptions'!$F$20, 0))</f>
        <v>0</v>
      </c>
      <c r="BV43" s="42">
        <f>IF(COLUMN()-COLUMN($E$1) &gt; 'Commerical Assumptions'!$F$7, 0, IF(BV4="No",-'Commerical Assumptions'!$F$14*'Commerical Assumptions'!$F$12/'Commerical Assumptions'!$F$20, 0))</f>
        <v>0</v>
      </c>
      <c r="BW43" s="42">
        <f>IF(COLUMN()-COLUMN($E$1) &gt; 'Commerical Assumptions'!$F$7, 0, IF(BW4="No",-'Commerical Assumptions'!$F$14*'Commerical Assumptions'!$F$12/'Commerical Assumptions'!$F$20, 0))</f>
        <v>0</v>
      </c>
      <c r="BX43" s="42">
        <f>IF(COLUMN()-COLUMN($E$1) &gt; 'Commerical Assumptions'!$F$7, 0, IF(BX4="No",-'Commerical Assumptions'!$F$14*'Commerical Assumptions'!$F$12/'Commerical Assumptions'!$F$20, 0))</f>
        <v>0</v>
      </c>
      <c r="BY43" s="42">
        <f>IF(COLUMN()-COLUMN($E$1) &gt; 'Commerical Assumptions'!$F$7, 0, IF(BY4="No",-'Commerical Assumptions'!$F$14*'Commerical Assumptions'!$F$12/'Commerical Assumptions'!$F$20, 0))</f>
        <v>0</v>
      </c>
      <c r="BZ43" s="42">
        <f>IF(COLUMN()-COLUMN($E$1) &gt; 'Commerical Assumptions'!$F$7, 0, IF(BZ4="No",-'Commerical Assumptions'!$F$14*'Commerical Assumptions'!$F$12/'Commerical Assumptions'!$F$20, 0))</f>
        <v>0</v>
      </c>
      <c r="CA43" s="42">
        <f>IF(COLUMN()-COLUMN($E$1) &gt; 'Commerical Assumptions'!$F$7, 0, IF(CA4="No",-'Commerical Assumptions'!$F$14*'Commerical Assumptions'!$F$12/'Commerical Assumptions'!$F$20, 0))</f>
        <v>0</v>
      </c>
      <c r="CB43" s="42">
        <f>IF(COLUMN()-COLUMN($E$1) &gt; 'Commerical Assumptions'!$F$7, 0, IF(CB4="No",-'Commerical Assumptions'!$F$14*'Commerical Assumptions'!$F$12/'Commerical Assumptions'!$F$20, 0))</f>
        <v>0</v>
      </c>
      <c r="CC43" s="42">
        <f>IF(COLUMN()-COLUMN($E$1) &gt; 'Commerical Assumptions'!$F$7, 0, IF(CC4="No",-'Commerical Assumptions'!$F$14*'Commerical Assumptions'!$F$12/'Commerical Assumptions'!$F$20, 0))</f>
        <v>0</v>
      </c>
      <c r="CD43" s="42">
        <f>IF(COLUMN()-COLUMN($E$1) &gt; 'Commerical Assumptions'!$F$7, 0, IF(CD4="No",-'Commerical Assumptions'!$F$14*'Commerical Assumptions'!$F$12/'Commerical Assumptions'!$F$20, 0))</f>
        <v>0</v>
      </c>
      <c r="CE43" s="42">
        <f>IF(COLUMN()-COLUMN($E$1) &gt; 'Commerical Assumptions'!$F$7, 0, IF(CE4="No",-'Commerical Assumptions'!$F$14*'Commerical Assumptions'!$F$12/'Commerical Assumptions'!$F$20, 0))</f>
        <v>0</v>
      </c>
      <c r="CF43" s="42">
        <f>IF(COLUMN()-COLUMN($E$1) &gt; 'Commerical Assumptions'!$F$7, 0, IF(CF4="No",-'Commerical Assumptions'!$F$14*'Commerical Assumptions'!$F$12/'Commerical Assumptions'!$F$20, 0))</f>
        <v>0</v>
      </c>
      <c r="CG43" s="42">
        <f>IF(COLUMN()-COLUMN($E$1) &gt; 'Commerical Assumptions'!$F$7, 0, IF(CG4="No",-'Commerical Assumptions'!$F$14*'Commerical Assumptions'!$F$12/'Commerical Assumptions'!$F$20, 0))</f>
        <v>0</v>
      </c>
      <c r="CH43" s="42">
        <f>IF(COLUMN()-COLUMN($E$1) &gt; 'Commerical Assumptions'!$F$7, 0, IF(CH4="No",-'Commerical Assumptions'!$F$14*'Commerical Assumptions'!$F$12/'Commerical Assumptions'!$F$20, 0))</f>
        <v>0</v>
      </c>
      <c r="CI43" s="42">
        <f>IF(COLUMN()-COLUMN($E$1) &gt; 'Commerical Assumptions'!$F$7, 0, IF(CI4="No",-'Commerical Assumptions'!$F$14*'Commerical Assumptions'!$F$12/'Commerical Assumptions'!$F$20, 0))</f>
        <v>0</v>
      </c>
      <c r="CJ43" s="42">
        <f>IF(COLUMN()-COLUMN($E$1) &gt; 'Commerical Assumptions'!$F$7, 0, IF(CJ4="No",-'Commerical Assumptions'!$F$14*'Commerical Assumptions'!$F$12/'Commerical Assumptions'!$F$20, 0))</f>
        <v>0</v>
      </c>
      <c r="CK43" s="42">
        <f>IF(COLUMN()-COLUMN($E$1) &gt; 'Commerical Assumptions'!$F$7, 0, IF(CK4="No",-'Commerical Assumptions'!$F$14*'Commerical Assumptions'!$F$12/'Commerical Assumptions'!$F$20, 0))</f>
        <v>0</v>
      </c>
      <c r="CL43" s="42">
        <f>IF(COLUMN()-COLUMN($E$1) &gt; 'Commerical Assumptions'!$F$7, 0, IF(CL4="No",-'Commerical Assumptions'!$F$14*'Commerical Assumptions'!$F$12/'Commerical Assumptions'!$F$20, 0))</f>
        <v>0</v>
      </c>
      <c r="CM43" s="42">
        <f>IF(COLUMN()-COLUMN($E$1) &gt; 'Commerical Assumptions'!$F$7, 0, IF(CM4="No",-'Commerical Assumptions'!$F$14*'Commerical Assumptions'!$F$12/'Commerical Assumptions'!$F$20, 0))</f>
        <v>0</v>
      </c>
      <c r="CN43" s="42">
        <f>IF(COLUMN()-COLUMN($E$1) &gt; 'Commerical Assumptions'!$F$7, 0, IF(CN4="No",-'Commerical Assumptions'!$F$14*'Commerical Assumptions'!$F$12/'Commerical Assumptions'!$F$20, 0))</f>
        <v>0</v>
      </c>
      <c r="CO43" s="42">
        <f>IF(COLUMN()-COLUMN($E$1) &gt; 'Commerical Assumptions'!$F$7, 0, IF(CO4="No",-'Commerical Assumptions'!$F$14*'Commerical Assumptions'!$F$12/'Commerical Assumptions'!$F$20, 0))</f>
        <v>0</v>
      </c>
      <c r="CP43" s="42">
        <f>IF(COLUMN()-COLUMN($E$1) &gt; 'Commerical Assumptions'!$F$7, 0, IF(CP4="No",-'Commerical Assumptions'!$F$14*'Commerical Assumptions'!$F$12/'Commerical Assumptions'!$F$20, 0))</f>
        <v>0</v>
      </c>
      <c r="CQ43" s="42">
        <f>IF(COLUMN()-COLUMN($E$1) &gt; 'Commerical Assumptions'!$F$7, 0, IF(CQ4="No",-'Commerical Assumptions'!$F$14*'Commerical Assumptions'!$F$12/'Commerical Assumptions'!$F$20, 0))</f>
        <v>0</v>
      </c>
      <c r="CR43" s="42">
        <f>IF(COLUMN()-COLUMN($E$1) &gt; 'Commerical Assumptions'!$F$7, 0, IF(CR4="No",-'Commerical Assumptions'!$F$14*'Commerical Assumptions'!$F$12/'Commerical Assumptions'!$F$20, 0))</f>
        <v>0</v>
      </c>
      <c r="CS43" s="42">
        <f>IF(COLUMN()-COLUMN($E$1) &gt; 'Commerical Assumptions'!$F$7, 0, IF(CS4="No",-'Commerical Assumptions'!$F$14*'Commerical Assumptions'!$F$12/'Commerical Assumptions'!$F$20, 0))</f>
        <v>0</v>
      </c>
      <c r="CT43" s="42">
        <f>IF(COLUMN()-COLUMN($E$1) &gt; 'Commerical Assumptions'!$F$7, 0, IF(CT4="No",-'Commerical Assumptions'!$F$14*'Commerical Assumptions'!$F$12/'Commerical Assumptions'!$F$20, 0))</f>
        <v>0</v>
      </c>
      <c r="CU43" s="42">
        <f>IF(COLUMN()-COLUMN($E$1) &gt; 'Commerical Assumptions'!$F$7, 0, IF(CU4="No",-'Commerical Assumptions'!$F$14*'Commerical Assumptions'!$F$12/'Commerical Assumptions'!$F$20, 0))</f>
        <v>0</v>
      </c>
      <c r="CV43" s="42">
        <f>IF(COLUMN()-COLUMN($E$1) &gt; 'Commerical Assumptions'!$F$7, 0, IF(CV4="No",-'Commerical Assumptions'!$F$14*'Commerical Assumptions'!$F$12/'Commerical Assumptions'!$F$20, 0))</f>
        <v>0</v>
      </c>
    </row>
    <row r="44" spans="1:100" s="21" customFormat="1" ht="20.25" customHeight="1">
      <c r="A44"/>
      <c r="B44"/>
      <c r="C44" s="25"/>
      <c r="D44" s="21" t="s">
        <v>103</v>
      </c>
      <c r="E44" s="41">
        <f>IF(COLUMN()-COLUMN($E$1) &gt; 'Commerical Assumptions'!$F$7, 0, IF(E4="No",-'Commerical Assumptions'!$I$14*'Commerical Assumptions'!$I$12/'Commerical Assumptions'!$I$20, 0))</f>
        <v>-34762.6</v>
      </c>
      <c r="F44" s="41">
        <f>IF(COLUMN()-COLUMN($E$1) &gt; 'Commerical Assumptions'!$F$7, 0, IF(F4="No",-'Commerical Assumptions'!$I$14*'Commerical Assumptions'!$I$12/'Commerical Assumptions'!$I$20, 0))</f>
        <v>-34762.6</v>
      </c>
      <c r="G44" s="41">
        <f>IF(COLUMN()-COLUMN($E$1) &gt; 'Commerical Assumptions'!$F$7, 0, IF(G4="No",-'Commerical Assumptions'!$I$14*'Commerical Assumptions'!$I$12/'Commerical Assumptions'!$I$20, 0))</f>
        <v>-34762.6</v>
      </c>
      <c r="H44" s="41">
        <f>IF(COLUMN()-COLUMN($E$1) &gt; 'Commerical Assumptions'!$F$7, 0, IF(H4="No",-'Commerical Assumptions'!$I$14*'Commerical Assumptions'!$I$12/'Commerical Assumptions'!$I$20, 0))</f>
        <v>0</v>
      </c>
      <c r="I44" s="41">
        <f>IF(COLUMN()-COLUMN($E$1) &gt; 'Commerical Assumptions'!$F$7, 0, IF(I4="No",-'Commerical Assumptions'!$I$14*'Commerical Assumptions'!$I$12/'Commerical Assumptions'!$I$20, 0))</f>
        <v>0</v>
      </c>
      <c r="J44" s="41">
        <f>IF(COLUMN()-COLUMN($E$1) &gt; 'Commerical Assumptions'!$F$7, 0, IF(J4="No",-'Commerical Assumptions'!$I$14*'Commerical Assumptions'!$I$12/'Commerical Assumptions'!$I$20, 0))</f>
        <v>0</v>
      </c>
      <c r="K44" s="41">
        <f>IF(COLUMN()-COLUMN($E$1) &gt; 'Commerical Assumptions'!$F$7, 0, IF(K4="No",-'Commerical Assumptions'!$I$14*'Commerical Assumptions'!$I$12/'Commerical Assumptions'!$I$20, 0))</f>
        <v>0</v>
      </c>
      <c r="L44" s="41">
        <f>IF(COLUMN()-COLUMN($E$1) &gt; 'Commerical Assumptions'!$F$7, 0, IF(L4="No",-'Commerical Assumptions'!$I$14*'Commerical Assumptions'!$I$12/'Commerical Assumptions'!$I$20, 0))</f>
        <v>0</v>
      </c>
      <c r="M44" s="41">
        <f>IF(COLUMN()-COLUMN($E$1) &gt; 'Commerical Assumptions'!$F$7, 0, IF(M4="No",-'Commerical Assumptions'!$I$14*'Commerical Assumptions'!$I$12/'Commerical Assumptions'!$I$20, 0))</f>
        <v>0</v>
      </c>
      <c r="N44" s="41">
        <f>IF(COLUMN()-COLUMN($E$1) &gt; 'Commerical Assumptions'!$F$7, 0, IF(N4="No",-'Commerical Assumptions'!$I$14*'Commerical Assumptions'!$I$12/'Commerical Assumptions'!$I$20, 0))</f>
        <v>0</v>
      </c>
      <c r="O44" s="41">
        <f>IF(COLUMN()-COLUMN($E$1) &gt; 'Commerical Assumptions'!$F$7, 0, IF(O4="No",-'Commerical Assumptions'!$I$14*'Commerical Assumptions'!$I$12/'Commerical Assumptions'!$I$20, 0))</f>
        <v>0</v>
      </c>
      <c r="P44" s="41">
        <f>IF(COLUMN()-COLUMN($E$1) &gt; 'Commerical Assumptions'!$F$7, 0, IF(P4="No",-'Commerical Assumptions'!$I$14*'Commerical Assumptions'!$I$12/'Commerical Assumptions'!$I$20, 0))</f>
        <v>0</v>
      </c>
      <c r="Q44" s="41">
        <f>IF(COLUMN()-COLUMN($E$1) &gt; 'Commerical Assumptions'!$F$7, 0, IF(Q4="No",-'Commerical Assumptions'!$I$14*'Commerical Assumptions'!$I$12/'Commerical Assumptions'!$I$20, 0))</f>
        <v>0</v>
      </c>
      <c r="R44" s="41">
        <f>IF(COLUMN()-COLUMN($E$1) &gt; 'Commerical Assumptions'!$F$7, 0, IF(R4="No",-'Commerical Assumptions'!$I$14*'Commerical Assumptions'!$I$12/'Commerical Assumptions'!$I$20, 0))</f>
        <v>0</v>
      </c>
      <c r="S44" s="41">
        <f>IF(COLUMN()-COLUMN($E$1) &gt; 'Commerical Assumptions'!$F$7, 0, IF(S4="No",-'Commerical Assumptions'!$I$14*'Commerical Assumptions'!$I$12/'Commerical Assumptions'!$I$20, 0))</f>
        <v>0</v>
      </c>
      <c r="T44" s="41">
        <f>IF(COLUMN()-COLUMN($E$1) &gt; 'Commerical Assumptions'!$F$7, 0, IF(T4="No",-'Commerical Assumptions'!$I$14*'Commerical Assumptions'!$I$12/'Commerical Assumptions'!$I$20, 0))</f>
        <v>0</v>
      </c>
      <c r="U44" s="41">
        <f>IF(COLUMN()-COLUMN($E$1) &gt; 'Commerical Assumptions'!$F$7, 0, IF(U4="No",-'Commerical Assumptions'!$I$14*'Commerical Assumptions'!$I$12/'Commerical Assumptions'!$I$20, 0))</f>
        <v>0</v>
      </c>
      <c r="V44" s="41">
        <f>IF(COLUMN()-COLUMN($E$1) &gt; 'Commerical Assumptions'!$F$7, 0, IF(V4="No",-'Commerical Assumptions'!$I$14*'Commerical Assumptions'!$I$12/'Commerical Assumptions'!$I$20, 0))</f>
        <v>0</v>
      </c>
      <c r="W44" s="41">
        <f>IF(COLUMN()-COLUMN($E$1) &gt; 'Commerical Assumptions'!$F$7, 0, IF(W4="No",-'Commerical Assumptions'!$I$14*'Commerical Assumptions'!$I$12/'Commerical Assumptions'!$I$20, 0))</f>
        <v>0</v>
      </c>
      <c r="X44" s="41">
        <f>IF(COLUMN()-COLUMN($E$1) &gt; 'Commerical Assumptions'!$F$7, 0, IF(X4="No",-'Commerical Assumptions'!$I$14*'Commerical Assumptions'!$I$12/'Commerical Assumptions'!$I$20, 0))</f>
        <v>0</v>
      </c>
      <c r="Y44" s="41">
        <f>IF(COLUMN()-COLUMN($E$1) &gt; 'Commerical Assumptions'!$F$7, 0, IF(Y4="No",-'Commerical Assumptions'!$I$14*'Commerical Assumptions'!$I$12/'Commerical Assumptions'!$I$20, 0))</f>
        <v>0</v>
      </c>
      <c r="Z44" s="41">
        <f>IF(COLUMN()-COLUMN($E$1) &gt; 'Commerical Assumptions'!$F$7, 0, IF(Z4="No",-'Commerical Assumptions'!$I$14*'Commerical Assumptions'!$I$12/'Commerical Assumptions'!$I$20, 0))</f>
        <v>0</v>
      </c>
      <c r="AA44" s="41">
        <f>IF(COLUMN()-COLUMN($E$1) &gt; 'Commerical Assumptions'!$F$7, 0, IF(AA4="No",-'Commerical Assumptions'!$I$14*'Commerical Assumptions'!$I$12/'Commerical Assumptions'!$I$20, 0))</f>
        <v>0</v>
      </c>
      <c r="AB44" s="41">
        <f>IF(COLUMN()-COLUMN($E$1) &gt; 'Commerical Assumptions'!$F$7, 0, IF(AB4="No",-'Commerical Assumptions'!$I$14*'Commerical Assumptions'!$I$12/'Commerical Assumptions'!$I$20, 0))</f>
        <v>0</v>
      </c>
      <c r="AC44" s="41">
        <f>IF(COLUMN()-COLUMN($E$1) &gt; 'Commerical Assumptions'!$F$7, 0, IF(AC4="No",-'Commerical Assumptions'!$I$14*'Commerical Assumptions'!$I$12/'Commerical Assumptions'!$I$20, 0))</f>
        <v>0</v>
      </c>
      <c r="AD44" s="41">
        <f>IF(COLUMN()-COLUMN($E$1) &gt; 'Commerical Assumptions'!$F$7, 0, IF(AD4="No",-'Commerical Assumptions'!$I$14*'Commerical Assumptions'!$I$12/'Commerical Assumptions'!$I$20, 0))</f>
        <v>0</v>
      </c>
      <c r="AE44" s="41">
        <f>IF(COLUMN()-COLUMN($E$1) &gt; 'Commerical Assumptions'!$F$7, 0, IF(AE4="No",-'Commerical Assumptions'!$I$14*'Commerical Assumptions'!$I$12/'Commerical Assumptions'!$I$20, 0))</f>
        <v>0</v>
      </c>
      <c r="AF44" s="41">
        <f>IF(COLUMN()-COLUMN($E$1) &gt; 'Commerical Assumptions'!$F$7, 0, IF(AF4="No",-'Commerical Assumptions'!$I$14*'Commerical Assumptions'!$I$12/'Commerical Assumptions'!$I$20, 0))</f>
        <v>0</v>
      </c>
      <c r="AG44" s="41">
        <f>IF(COLUMN()-COLUMN($E$1) &gt; 'Commerical Assumptions'!$F$7, 0, IF(AG4="No",-'Commerical Assumptions'!$I$14*'Commerical Assumptions'!$I$12/'Commerical Assumptions'!$I$20, 0))</f>
        <v>0</v>
      </c>
      <c r="AH44" s="41">
        <f>IF(COLUMN()-COLUMN($E$1) &gt; 'Commerical Assumptions'!$F$7, 0, IF(AH4="No",-'Commerical Assumptions'!$I$14*'Commerical Assumptions'!$I$12/'Commerical Assumptions'!$I$20, 0))</f>
        <v>0</v>
      </c>
      <c r="AI44" s="41">
        <f>IF(COLUMN()-COLUMN($E$1) &gt; 'Commerical Assumptions'!$F$7, 0, IF(AI4="No",-'Commerical Assumptions'!$I$14*'Commerical Assumptions'!$I$12/'Commerical Assumptions'!$I$20, 0))</f>
        <v>0</v>
      </c>
      <c r="AJ44" s="41">
        <f>IF(COLUMN()-COLUMN($E$1) &gt; 'Commerical Assumptions'!$F$7, 0, IF(AJ4="No",-'Commerical Assumptions'!$I$14*'Commerical Assumptions'!$I$12/'Commerical Assumptions'!$I$20, 0))</f>
        <v>0</v>
      </c>
      <c r="AK44" s="41">
        <f>IF(COLUMN()-COLUMN($E$1) &gt; 'Commerical Assumptions'!$F$7, 0, IF(AK4="No",-'Commerical Assumptions'!$I$14*'Commerical Assumptions'!$I$12/'Commerical Assumptions'!$I$20, 0))</f>
        <v>0</v>
      </c>
      <c r="AL44" s="41">
        <f>IF(COLUMN()-COLUMN($E$1) &gt; 'Commerical Assumptions'!$F$7, 0, IF(AL4="No",-'Commerical Assumptions'!$I$14*'Commerical Assumptions'!$I$12/'Commerical Assumptions'!$I$20, 0))</f>
        <v>0</v>
      </c>
      <c r="AM44" s="41">
        <f>IF(COLUMN()-COLUMN($E$1) &gt; 'Commerical Assumptions'!$F$7, 0, IF(AM4="No",-'Commerical Assumptions'!$I$14*'Commerical Assumptions'!$I$12/'Commerical Assumptions'!$I$20, 0))</f>
        <v>0</v>
      </c>
      <c r="AN44" s="41">
        <f>IF(COLUMN()-COLUMN($E$1) &gt; 'Commerical Assumptions'!$F$7, 0, IF(AN4="No",-'Commerical Assumptions'!$I$14*'Commerical Assumptions'!$I$12/'Commerical Assumptions'!$I$20, 0))</f>
        <v>0</v>
      </c>
      <c r="AO44" s="41">
        <f>IF(COLUMN()-COLUMN($E$1) &gt; 'Commerical Assumptions'!$F$7, 0, IF(AO4="No",-'Commerical Assumptions'!$I$14*'Commerical Assumptions'!$I$12/'Commerical Assumptions'!$I$20, 0))</f>
        <v>0</v>
      </c>
      <c r="AP44" s="41">
        <f>IF(COLUMN()-COLUMN($E$1) &gt; 'Commerical Assumptions'!$F$7, 0, IF(AP4="No",-'Commerical Assumptions'!$I$14*'Commerical Assumptions'!$I$12/'Commerical Assumptions'!$I$20, 0))</f>
        <v>0</v>
      </c>
      <c r="AQ44" s="41">
        <f>IF(COLUMN()-COLUMN($E$1) &gt; 'Commerical Assumptions'!$F$7, 0, IF(AQ4="No",-'Commerical Assumptions'!$I$14*'Commerical Assumptions'!$I$12/'Commerical Assumptions'!$I$20, 0))</f>
        <v>0</v>
      </c>
      <c r="AR44" s="41">
        <f>IF(COLUMN()-COLUMN($E$1) &gt; 'Commerical Assumptions'!$F$7, 0, IF(AR4="No",-'Commerical Assumptions'!$I$14*'Commerical Assumptions'!$I$12/'Commerical Assumptions'!$I$20, 0))</f>
        <v>0</v>
      </c>
      <c r="AS44" s="41">
        <f>IF(COLUMN()-COLUMN($E$1) &gt; 'Commerical Assumptions'!$F$7, 0, IF(AS4="No",-'Commerical Assumptions'!$I$14*'Commerical Assumptions'!$I$12/'Commerical Assumptions'!$I$20, 0))</f>
        <v>0</v>
      </c>
      <c r="AT44" s="41">
        <f>IF(COLUMN()-COLUMN($E$1) &gt; 'Commerical Assumptions'!$F$7, 0, IF(AT4="No",-'Commerical Assumptions'!$I$14*'Commerical Assumptions'!$I$12/'Commerical Assumptions'!$I$20, 0))</f>
        <v>0</v>
      </c>
      <c r="AU44" s="41">
        <f>IF(COLUMN()-COLUMN($E$1) &gt; 'Commerical Assumptions'!$F$7, 0, IF(AU4="No",-'Commerical Assumptions'!$I$14*'Commerical Assumptions'!$I$12/'Commerical Assumptions'!$I$20, 0))</f>
        <v>0</v>
      </c>
      <c r="AV44" s="41">
        <f>IF(COLUMN()-COLUMN($E$1) &gt; 'Commerical Assumptions'!$F$7, 0, IF(AV4="No",-'Commerical Assumptions'!$I$14*'Commerical Assumptions'!$I$12/'Commerical Assumptions'!$I$20, 0))</f>
        <v>0</v>
      </c>
      <c r="AW44" s="41">
        <f>IF(COLUMN()-COLUMN($E$1) &gt; 'Commerical Assumptions'!$F$7, 0, IF(AW4="No",-'Commerical Assumptions'!$I$14*'Commerical Assumptions'!$I$12/'Commerical Assumptions'!$I$20, 0))</f>
        <v>0</v>
      </c>
      <c r="AX44" s="41">
        <f>IF(COLUMN()-COLUMN($E$1) &gt; 'Commerical Assumptions'!$F$7, 0, IF(AX4="No",-'Commerical Assumptions'!$I$14*'Commerical Assumptions'!$I$12/'Commerical Assumptions'!$I$20, 0))</f>
        <v>0</v>
      </c>
      <c r="AY44" s="41">
        <f>IF(COLUMN()-COLUMN($E$1) &gt; 'Commerical Assumptions'!$F$7, 0, IF(AY4="No",-'Commerical Assumptions'!$I$14*'Commerical Assumptions'!$I$12/'Commerical Assumptions'!$I$20, 0))</f>
        <v>0</v>
      </c>
      <c r="AZ44" s="41">
        <f>IF(COLUMN()-COLUMN($E$1) &gt; 'Commerical Assumptions'!$F$7, 0, IF(AZ4="No",-'Commerical Assumptions'!$I$14*'Commerical Assumptions'!$I$12/'Commerical Assumptions'!$I$20, 0))</f>
        <v>0</v>
      </c>
      <c r="BA44" s="41">
        <f>IF(COLUMN()-COLUMN($E$1) &gt; 'Commerical Assumptions'!$F$7, 0, IF(BA4="No",-'Commerical Assumptions'!$I$14*'Commerical Assumptions'!$I$12/'Commerical Assumptions'!$I$20, 0))</f>
        <v>0</v>
      </c>
      <c r="BB44" s="41">
        <f>IF(COLUMN()-COLUMN($E$1) &gt; 'Commerical Assumptions'!$F$7, 0, IF(BB4="No",-'Commerical Assumptions'!$I$14*'Commerical Assumptions'!$I$12/'Commerical Assumptions'!$I$20, 0))</f>
        <v>0</v>
      </c>
      <c r="BC44" s="41">
        <f>IF(COLUMN()-COLUMN($E$1) &gt; 'Commerical Assumptions'!$F$7, 0, IF(BC4="No",-'Commerical Assumptions'!$I$14*'Commerical Assumptions'!$I$12/'Commerical Assumptions'!$I$20, 0))</f>
        <v>0</v>
      </c>
      <c r="BD44" s="41">
        <f>IF(COLUMN()-COLUMN($E$1) &gt; 'Commerical Assumptions'!$F$7, 0, IF(BD4="No",-'Commerical Assumptions'!$I$14*'Commerical Assumptions'!$I$12/'Commerical Assumptions'!$I$20, 0))</f>
        <v>0</v>
      </c>
      <c r="BE44" s="41">
        <f>IF(COLUMN()-COLUMN($E$1) &gt; 'Commerical Assumptions'!$F$7, 0, IF(BE4="No",-'Commerical Assumptions'!$I$14*'Commerical Assumptions'!$I$12/'Commerical Assumptions'!$I$20, 0))</f>
        <v>0</v>
      </c>
      <c r="BF44" s="41">
        <f>IF(COLUMN()-COLUMN($E$1) &gt; 'Commerical Assumptions'!$F$7, 0, IF(BF4="No",-'Commerical Assumptions'!$I$14*'Commerical Assumptions'!$I$12/'Commerical Assumptions'!$I$20, 0))</f>
        <v>0</v>
      </c>
      <c r="BG44" s="41">
        <f>IF(COLUMN()-COLUMN($E$1) &gt; 'Commerical Assumptions'!$F$7, 0, IF(BG4="No",-'Commerical Assumptions'!$I$14*'Commerical Assumptions'!$I$12/'Commerical Assumptions'!$I$20, 0))</f>
        <v>0</v>
      </c>
      <c r="BH44" s="41">
        <f>IF(COLUMN()-COLUMN($E$1) &gt; 'Commerical Assumptions'!$F$7, 0, IF(BH4="No",-'Commerical Assumptions'!$I$14*'Commerical Assumptions'!$I$12/'Commerical Assumptions'!$I$20, 0))</f>
        <v>0</v>
      </c>
      <c r="BI44" s="41">
        <f>IF(COLUMN()-COLUMN($E$1) &gt; 'Commerical Assumptions'!$F$7, 0, IF(BI4="No",-'Commerical Assumptions'!$I$14*'Commerical Assumptions'!$I$12/'Commerical Assumptions'!$I$20, 0))</f>
        <v>0</v>
      </c>
      <c r="BJ44" s="41">
        <f>IF(COLUMN()-COLUMN($E$1) &gt; 'Commerical Assumptions'!$F$7, 0, IF(BJ4="No",-'Commerical Assumptions'!$I$14*'Commerical Assumptions'!$I$12/'Commerical Assumptions'!$I$20, 0))</f>
        <v>0</v>
      </c>
      <c r="BK44" s="41">
        <f>IF(COLUMN()-COLUMN($E$1) &gt; 'Commerical Assumptions'!$F$7, 0, IF(BK4="No",-'Commerical Assumptions'!$I$14*'Commerical Assumptions'!$I$12/'Commerical Assumptions'!$I$20, 0))</f>
        <v>0</v>
      </c>
      <c r="BL44" s="41">
        <f>IF(COLUMN()-COLUMN($E$1) &gt; 'Commerical Assumptions'!$F$7, 0, IF(BL4="No",-'Commerical Assumptions'!$I$14*'Commerical Assumptions'!$I$12/'Commerical Assumptions'!$I$20, 0))</f>
        <v>0</v>
      </c>
      <c r="BM44" s="41">
        <f>IF(COLUMN()-COLUMN($E$1) &gt; 'Commerical Assumptions'!$F$7, 0, IF(BM4="No",-'Commerical Assumptions'!$I$14*'Commerical Assumptions'!$I$12/'Commerical Assumptions'!$I$20, 0))</f>
        <v>0</v>
      </c>
      <c r="BN44" s="41">
        <f>IF(COLUMN()-COLUMN($E$1) &gt; 'Commerical Assumptions'!$F$7, 0, IF(BN4="No",-'Commerical Assumptions'!$I$14*'Commerical Assumptions'!$I$12/'Commerical Assumptions'!$I$20, 0))</f>
        <v>0</v>
      </c>
      <c r="BO44" s="41">
        <f>IF(COLUMN()-COLUMN($E$1) &gt; 'Commerical Assumptions'!$F$7, 0, IF(BO4="No",-'Commerical Assumptions'!$I$14*'Commerical Assumptions'!$I$12/'Commerical Assumptions'!$I$20, 0))</f>
        <v>0</v>
      </c>
      <c r="BP44" s="41">
        <f>IF(COLUMN()-COLUMN($E$1) &gt; 'Commerical Assumptions'!$F$7, 0, IF(BP4="No",-'Commerical Assumptions'!$I$14*'Commerical Assumptions'!$I$12/'Commerical Assumptions'!$I$20, 0))</f>
        <v>0</v>
      </c>
      <c r="BQ44" s="41">
        <f>IF(COLUMN()-COLUMN($E$1) &gt; 'Commerical Assumptions'!$F$7, 0, IF(BQ4="No",-'Commerical Assumptions'!$I$14*'Commerical Assumptions'!$I$12/'Commerical Assumptions'!$I$20, 0))</f>
        <v>0</v>
      </c>
      <c r="BR44" s="41">
        <f>IF(COLUMN()-COLUMN($E$1) &gt; 'Commerical Assumptions'!$F$7, 0, IF(BR4="No",-'Commerical Assumptions'!$I$14*'Commerical Assumptions'!$I$12/'Commerical Assumptions'!$I$20, 0))</f>
        <v>0</v>
      </c>
      <c r="BS44" s="41">
        <f>IF(COLUMN()-COLUMN($E$1) &gt; 'Commerical Assumptions'!$F$7, 0, IF(BS4="No",-'Commerical Assumptions'!$I$14*'Commerical Assumptions'!$I$12/'Commerical Assumptions'!$I$20, 0))</f>
        <v>0</v>
      </c>
      <c r="BT44" s="41">
        <f>IF(COLUMN()-COLUMN($E$1) &gt; 'Commerical Assumptions'!$F$7, 0, IF(BT4="No",-'Commerical Assumptions'!$I$14*'Commerical Assumptions'!$I$12/'Commerical Assumptions'!$I$20, 0))</f>
        <v>0</v>
      </c>
      <c r="BU44" s="41">
        <f>IF(COLUMN()-COLUMN($E$1) &gt; 'Commerical Assumptions'!$F$7, 0, IF(BU4="No",-'Commerical Assumptions'!$I$14*'Commerical Assumptions'!$I$12/'Commerical Assumptions'!$I$20, 0))</f>
        <v>0</v>
      </c>
      <c r="BV44" s="41">
        <f>IF(COLUMN()-COLUMN($E$1) &gt; 'Commerical Assumptions'!$F$7, 0, IF(BV4="No",-'Commerical Assumptions'!$I$14*'Commerical Assumptions'!$I$12/'Commerical Assumptions'!$I$20, 0))</f>
        <v>0</v>
      </c>
      <c r="BW44" s="41">
        <f>IF(COLUMN()-COLUMN($E$1) &gt; 'Commerical Assumptions'!$F$7, 0, IF(BW4="No",-'Commerical Assumptions'!$I$14*'Commerical Assumptions'!$I$12/'Commerical Assumptions'!$I$20, 0))</f>
        <v>0</v>
      </c>
      <c r="BX44" s="41">
        <f>IF(COLUMN()-COLUMN($E$1) &gt; 'Commerical Assumptions'!$F$7, 0, IF(BX4="No",-'Commerical Assumptions'!$I$14*'Commerical Assumptions'!$I$12/'Commerical Assumptions'!$I$20, 0))</f>
        <v>0</v>
      </c>
      <c r="BY44" s="41">
        <f>IF(COLUMN()-COLUMN($E$1) &gt; 'Commerical Assumptions'!$F$7, 0, IF(BY4="No",-'Commerical Assumptions'!$I$14*'Commerical Assumptions'!$I$12/'Commerical Assumptions'!$I$20, 0))</f>
        <v>0</v>
      </c>
      <c r="BZ44" s="41">
        <f>IF(COLUMN()-COLUMN($E$1) &gt; 'Commerical Assumptions'!$F$7, 0, IF(BZ4="No",-'Commerical Assumptions'!$I$14*'Commerical Assumptions'!$I$12/'Commerical Assumptions'!$I$20, 0))</f>
        <v>0</v>
      </c>
      <c r="CA44" s="41">
        <f>IF(COLUMN()-COLUMN($E$1) &gt; 'Commerical Assumptions'!$F$7, 0, IF(CA4="No",-'Commerical Assumptions'!$I$14*'Commerical Assumptions'!$I$12/'Commerical Assumptions'!$I$20, 0))</f>
        <v>0</v>
      </c>
      <c r="CB44" s="41">
        <f>IF(COLUMN()-COLUMN($E$1) &gt; 'Commerical Assumptions'!$F$7, 0, IF(CB4="No",-'Commerical Assumptions'!$I$14*'Commerical Assumptions'!$I$12/'Commerical Assumptions'!$I$20, 0))</f>
        <v>0</v>
      </c>
      <c r="CC44" s="41">
        <f>IF(COLUMN()-COLUMN($E$1) &gt; 'Commerical Assumptions'!$F$7, 0, IF(CC4="No",-'Commerical Assumptions'!$I$14*'Commerical Assumptions'!$I$12/'Commerical Assumptions'!$I$20, 0))</f>
        <v>0</v>
      </c>
      <c r="CD44" s="41">
        <f>IF(COLUMN()-COLUMN($E$1) &gt; 'Commerical Assumptions'!$F$7, 0, IF(CD4="No",-'Commerical Assumptions'!$I$14*'Commerical Assumptions'!$I$12/'Commerical Assumptions'!$I$20, 0))</f>
        <v>0</v>
      </c>
      <c r="CE44" s="41">
        <f>IF(COLUMN()-COLUMN($E$1) &gt; 'Commerical Assumptions'!$F$7, 0, IF(CE4="No",-'Commerical Assumptions'!$I$14*'Commerical Assumptions'!$I$12/'Commerical Assumptions'!$I$20, 0))</f>
        <v>0</v>
      </c>
      <c r="CF44" s="41">
        <f>IF(COLUMN()-COLUMN($E$1) &gt; 'Commerical Assumptions'!$F$7, 0, IF(CF4="No",-'Commerical Assumptions'!$I$14*'Commerical Assumptions'!$I$12/'Commerical Assumptions'!$I$20, 0))</f>
        <v>0</v>
      </c>
      <c r="CG44" s="41">
        <f>IF(COLUMN()-COLUMN($E$1) &gt; 'Commerical Assumptions'!$F$7, 0, IF(CG4="No",-'Commerical Assumptions'!$I$14*'Commerical Assumptions'!$I$12/'Commerical Assumptions'!$I$20, 0))</f>
        <v>0</v>
      </c>
      <c r="CH44" s="41">
        <f>IF(COLUMN()-COLUMN($E$1) &gt; 'Commerical Assumptions'!$F$7, 0, IF(CH4="No",-'Commerical Assumptions'!$I$14*'Commerical Assumptions'!$I$12/'Commerical Assumptions'!$I$20, 0))</f>
        <v>0</v>
      </c>
      <c r="CI44" s="41">
        <f>IF(COLUMN()-COLUMN($E$1) &gt; 'Commerical Assumptions'!$F$7, 0, IF(CI4="No",-'Commerical Assumptions'!$I$14*'Commerical Assumptions'!$I$12/'Commerical Assumptions'!$I$20, 0))</f>
        <v>0</v>
      </c>
      <c r="CJ44" s="41">
        <f>IF(COLUMN()-COLUMN($E$1) &gt; 'Commerical Assumptions'!$F$7, 0, IF(CJ4="No",-'Commerical Assumptions'!$I$14*'Commerical Assumptions'!$I$12/'Commerical Assumptions'!$I$20, 0))</f>
        <v>0</v>
      </c>
      <c r="CK44" s="41">
        <f>IF(COLUMN()-COLUMN($E$1) &gt; 'Commerical Assumptions'!$F$7, 0, IF(CK4="No",-'Commerical Assumptions'!$I$14*'Commerical Assumptions'!$I$12/'Commerical Assumptions'!$I$20, 0))</f>
        <v>0</v>
      </c>
      <c r="CL44" s="41">
        <f>IF(COLUMN()-COLUMN($E$1) &gt; 'Commerical Assumptions'!$F$7, 0, IF(CL4="No",-'Commerical Assumptions'!$I$14*'Commerical Assumptions'!$I$12/'Commerical Assumptions'!$I$20, 0))</f>
        <v>0</v>
      </c>
      <c r="CM44" s="41">
        <f>IF(COLUMN()-COLUMN($E$1) &gt; 'Commerical Assumptions'!$F$7, 0, IF(CM4="No",-'Commerical Assumptions'!$I$14*'Commerical Assumptions'!$I$12/'Commerical Assumptions'!$I$20, 0))</f>
        <v>0</v>
      </c>
      <c r="CN44" s="41">
        <f>IF(COLUMN()-COLUMN($E$1) &gt; 'Commerical Assumptions'!$F$7, 0, IF(CN4="No",-'Commerical Assumptions'!$I$14*'Commerical Assumptions'!$I$12/'Commerical Assumptions'!$I$20, 0))</f>
        <v>0</v>
      </c>
      <c r="CO44" s="41">
        <f>IF(COLUMN()-COLUMN($E$1) &gt; 'Commerical Assumptions'!$F$7, 0, IF(CO4="No",-'Commerical Assumptions'!$I$14*'Commerical Assumptions'!$I$12/'Commerical Assumptions'!$I$20, 0))</f>
        <v>0</v>
      </c>
      <c r="CP44" s="41">
        <f>IF(COLUMN()-COLUMN($E$1) &gt; 'Commerical Assumptions'!$F$7, 0, IF(CP4="No",-'Commerical Assumptions'!$I$14*'Commerical Assumptions'!$I$12/'Commerical Assumptions'!$I$20, 0))</f>
        <v>0</v>
      </c>
      <c r="CQ44" s="41">
        <f>IF(COLUMN()-COLUMN($E$1) &gt; 'Commerical Assumptions'!$F$7, 0, IF(CQ4="No",-'Commerical Assumptions'!$I$14*'Commerical Assumptions'!$I$12/'Commerical Assumptions'!$I$20, 0))</f>
        <v>0</v>
      </c>
      <c r="CR44" s="41">
        <f>IF(COLUMN()-COLUMN($E$1) &gt; 'Commerical Assumptions'!$F$7, 0, IF(CR4="No",-'Commerical Assumptions'!$I$14*'Commerical Assumptions'!$I$12/'Commerical Assumptions'!$I$20, 0))</f>
        <v>0</v>
      </c>
      <c r="CS44" s="41">
        <f>IF(COLUMN()-COLUMN($E$1) &gt; 'Commerical Assumptions'!$F$7, 0, IF(CS4="No",-'Commerical Assumptions'!$I$14*'Commerical Assumptions'!$I$12/'Commerical Assumptions'!$I$20, 0))</f>
        <v>0</v>
      </c>
      <c r="CT44" s="41">
        <f>IF(COLUMN()-COLUMN($E$1) &gt; 'Commerical Assumptions'!$F$7, 0, IF(CT4="No",-'Commerical Assumptions'!$I$14*'Commerical Assumptions'!$I$12/'Commerical Assumptions'!$I$20, 0))</f>
        <v>0</v>
      </c>
      <c r="CU44" s="41">
        <f>IF(COLUMN()-COLUMN($E$1) &gt; 'Commerical Assumptions'!$F$7, 0, IF(CU4="No",-'Commerical Assumptions'!$I$14*'Commerical Assumptions'!$I$12/'Commerical Assumptions'!$I$20, 0))</f>
        <v>0</v>
      </c>
      <c r="CV44" s="41">
        <f>IF(COLUMN()-COLUMN($E$1) &gt; 'Commerical Assumptions'!$F$7, 0, IF(CV4="No",-'Commerical Assumptions'!$I$14*'Commerical Assumptions'!$I$12/'Commerical Assumptions'!$I$20, 0))</f>
        <v>0</v>
      </c>
    </row>
    <row r="45" spans="1:100" ht="20.25" customHeight="1">
      <c r="C45" s="25"/>
      <c r="D45" t="s">
        <v>90</v>
      </c>
      <c r="E45" s="42">
        <f>IF(COLUMN()-COLUMN($E$1) &gt; 'Commerical Assumptions'!$F$7, 0, IF(E4="No",-'Commerical Assumptions'!$L$14*'Commerical Assumptions'!$L$12/'Commerical Assumptions'!$L$20, 0))</f>
        <v>-4291.7040000000006</v>
      </c>
      <c r="F45" s="42">
        <f>IF(COLUMN()-COLUMN($E$1) &gt; 'Commerical Assumptions'!$F$7, 0, IF(F4="No",-'Commerical Assumptions'!$L$14*'Commerical Assumptions'!$L$12/'Commerical Assumptions'!$L$20, 0))</f>
        <v>-4291.7040000000006</v>
      </c>
      <c r="G45" s="42">
        <f>IF(COLUMN()-COLUMN($E$1) &gt; 'Commerical Assumptions'!$F$7, 0, IF(G4="No",-'Commerical Assumptions'!$L$14*'Commerical Assumptions'!$L$12/'Commerical Assumptions'!$L$20, 0))</f>
        <v>-4291.7040000000006</v>
      </c>
      <c r="H45" s="42">
        <f>IF(COLUMN()-COLUMN($E$1) &gt; 'Commerical Assumptions'!$F$7, 0, IF(H4="No",-'Commerical Assumptions'!$L$14*'Commerical Assumptions'!$L$12/'Commerical Assumptions'!$L$20, 0))</f>
        <v>0</v>
      </c>
      <c r="I45" s="42">
        <f>IF(COLUMN()-COLUMN($E$1) &gt; 'Commerical Assumptions'!$F$7, 0, IF(I4="No",-'Commerical Assumptions'!$L$14*'Commerical Assumptions'!$L$12/'Commerical Assumptions'!$L$20, 0))</f>
        <v>0</v>
      </c>
      <c r="J45" s="42">
        <f>IF(COLUMN()-COLUMN($E$1) &gt; 'Commerical Assumptions'!$F$7, 0, IF(J4="No",-'Commerical Assumptions'!$L$14*'Commerical Assumptions'!$L$12/'Commerical Assumptions'!$L$20, 0))</f>
        <v>0</v>
      </c>
      <c r="K45" s="42">
        <f>IF(COLUMN()-COLUMN($E$1) &gt; 'Commerical Assumptions'!$F$7, 0, IF(K4="No",-'Commerical Assumptions'!$L$14*'Commerical Assumptions'!$L$12/'Commerical Assumptions'!$L$20, 0))</f>
        <v>0</v>
      </c>
      <c r="L45" s="42">
        <f>IF(COLUMN()-COLUMN($E$1) &gt; 'Commerical Assumptions'!$F$7, 0, IF(L4="No",-'Commerical Assumptions'!$L$14*'Commerical Assumptions'!$L$12/'Commerical Assumptions'!$L$20, 0))</f>
        <v>0</v>
      </c>
      <c r="M45" s="42">
        <f>IF(COLUMN()-COLUMN($E$1) &gt; 'Commerical Assumptions'!$F$7, 0, IF(M4="No",-'Commerical Assumptions'!$L$14*'Commerical Assumptions'!$L$12/'Commerical Assumptions'!$L$20, 0))</f>
        <v>0</v>
      </c>
      <c r="N45" s="42">
        <f>IF(COLUMN()-COLUMN($E$1) &gt; 'Commerical Assumptions'!$F$7, 0, IF(N4="No",-'Commerical Assumptions'!$L$14*'Commerical Assumptions'!$L$12/'Commerical Assumptions'!$L$20, 0))</f>
        <v>0</v>
      </c>
      <c r="O45" s="42">
        <f>IF(COLUMN()-COLUMN($E$1) &gt; 'Commerical Assumptions'!$F$7, 0, IF(O4="No",-'Commerical Assumptions'!$L$14*'Commerical Assumptions'!$L$12/'Commerical Assumptions'!$L$20, 0))</f>
        <v>0</v>
      </c>
      <c r="P45" s="42">
        <f>IF(COLUMN()-COLUMN($E$1) &gt; 'Commerical Assumptions'!$F$7, 0, IF(P4="No",-'Commerical Assumptions'!$L$14*'Commerical Assumptions'!$L$12/'Commerical Assumptions'!$L$20, 0))</f>
        <v>0</v>
      </c>
      <c r="Q45" s="42">
        <f>IF(COLUMN()-COLUMN($E$1) &gt; 'Commerical Assumptions'!$F$7, 0, IF(Q4="No",-'Commerical Assumptions'!$L$14*'Commerical Assumptions'!$L$12/'Commerical Assumptions'!$L$20, 0))</f>
        <v>0</v>
      </c>
      <c r="R45" s="42">
        <f>IF(COLUMN()-COLUMN($E$1) &gt; 'Commerical Assumptions'!$F$7, 0, IF(R4="No",-'Commerical Assumptions'!$L$14*'Commerical Assumptions'!$L$12/'Commerical Assumptions'!$L$20, 0))</f>
        <v>0</v>
      </c>
      <c r="S45" s="42">
        <f>IF(COLUMN()-COLUMN($E$1) &gt; 'Commerical Assumptions'!$F$7, 0, IF(S4="No",-'Commerical Assumptions'!$L$14*'Commerical Assumptions'!$L$12/'Commerical Assumptions'!$L$20, 0))</f>
        <v>0</v>
      </c>
      <c r="T45" s="42">
        <f>IF(COLUMN()-COLUMN($E$1) &gt; 'Commerical Assumptions'!$F$7, 0, IF(T4="No",-'Commerical Assumptions'!$L$14*'Commerical Assumptions'!$L$12/'Commerical Assumptions'!$L$20, 0))</f>
        <v>0</v>
      </c>
      <c r="U45" s="42">
        <f>IF(COLUMN()-COLUMN($E$1) &gt; 'Commerical Assumptions'!$F$7, 0, IF(U4="No",-'Commerical Assumptions'!$L$14*'Commerical Assumptions'!$L$12/'Commerical Assumptions'!$L$20, 0))</f>
        <v>0</v>
      </c>
      <c r="V45" s="42">
        <f>IF(COLUMN()-COLUMN($E$1) &gt; 'Commerical Assumptions'!$F$7, 0, IF(V4="No",-'Commerical Assumptions'!$L$14*'Commerical Assumptions'!$L$12/'Commerical Assumptions'!$L$20, 0))</f>
        <v>0</v>
      </c>
      <c r="W45" s="42">
        <f>IF(COLUMN()-COLUMN($E$1) &gt; 'Commerical Assumptions'!$F$7, 0, IF(W4="No",-'Commerical Assumptions'!$L$14*'Commerical Assumptions'!$L$12/'Commerical Assumptions'!$L$20, 0))</f>
        <v>0</v>
      </c>
      <c r="X45" s="42">
        <f>IF(COLUMN()-COLUMN($E$1) &gt; 'Commerical Assumptions'!$F$7, 0, IF(X4="No",-'Commerical Assumptions'!$L$14*'Commerical Assumptions'!$L$12/'Commerical Assumptions'!$L$20, 0))</f>
        <v>0</v>
      </c>
      <c r="Y45" s="42">
        <f>IF(COLUMN()-COLUMN($E$1) &gt; 'Commerical Assumptions'!$F$7, 0, IF(Y4="No",-'Commerical Assumptions'!$L$14*'Commerical Assumptions'!$L$12/'Commerical Assumptions'!$L$20, 0))</f>
        <v>0</v>
      </c>
      <c r="Z45" s="42">
        <f>IF(COLUMN()-COLUMN($E$1) &gt; 'Commerical Assumptions'!$F$7, 0, IF(Z4="No",-'Commerical Assumptions'!$L$14*'Commerical Assumptions'!$L$12/'Commerical Assumptions'!$L$20, 0))</f>
        <v>0</v>
      </c>
      <c r="AA45" s="42">
        <f>IF(COLUMN()-COLUMN($E$1) &gt; 'Commerical Assumptions'!$F$7, 0, IF(AA4="No",-'Commerical Assumptions'!$L$14*'Commerical Assumptions'!$L$12/'Commerical Assumptions'!$L$20, 0))</f>
        <v>0</v>
      </c>
      <c r="AB45" s="42">
        <f>IF(COLUMN()-COLUMN($E$1) &gt; 'Commerical Assumptions'!$F$7, 0, IF(AB4="No",-'Commerical Assumptions'!$L$14*'Commerical Assumptions'!$L$12/'Commerical Assumptions'!$L$20, 0))</f>
        <v>0</v>
      </c>
      <c r="AC45" s="42">
        <f>IF(COLUMN()-COLUMN($E$1) &gt; 'Commerical Assumptions'!$F$7, 0, IF(AC4="No",-'Commerical Assumptions'!$L$14*'Commerical Assumptions'!$L$12/'Commerical Assumptions'!$L$20, 0))</f>
        <v>0</v>
      </c>
      <c r="AD45" s="42">
        <f>IF(COLUMN()-COLUMN($E$1) &gt; 'Commerical Assumptions'!$F$7, 0, IF(AD4="No",-'Commerical Assumptions'!$L$14*'Commerical Assumptions'!$L$12/'Commerical Assumptions'!$L$20, 0))</f>
        <v>0</v>
      </c>
      <c r="AE45" s="42">
        <f>IF(COLUMN()-COLUMN($E$1) &gt; 'Commerical Assumptions'!$F$7, 0, IF(AE4="No",-'Commerical Assumptions'!$L$14*'Commerical Assumptions'!$L$12/'Commerical Assumptions'!$L$20, 0))</f>
        <v>0</v>
      </c>
      <c r="AF45" s="42">
        <f>IF(COLUMN()-COLUMN($E$1) &gt; 'Commerical Assumptions'!$F$7, 0, IF(AF4="No",-'Commerical Assumptions'!$L$14*'Commerical Assumptions'!$L$12/'Commerical Assumptions'!$L$20, 0))</f>
        <v>0</v>
      </c>
      <c r="AG45" s="42">
        <f>IF(COLUMN()-COLUMN($E$1) &gt; 'Commerical Assumptions'!$F$7, 0, IF(AG4="No",-'Commerical Assumptions'!$L$14*'Commerical Assumptions'!$L$12/'Commerical Assumptions'!$L$20, 0))</f>
        <v>0</v>
      </c>
      <c r="AH45" s="42">
        <f>IF(COLUMN()-COLUMN($E$1) &gt; 'Commerical Assumptions'!$F$7, 0, IF(AH4="No",-'Commerical Assumptions'!$L$14*'Commerical Assumptions'!$L$12/'Commerical Assumptions'!$L$20, 0))</f>
        <v>0</v>
      </c>
      <c r="AI45" s="42">
        <f>IF(COLUMN()-COLUMN($E$1) &gt; 'Commerical Assumptions'!$F$7, 0, IF(AI4="No",-'Commerical Assumptions'!$L$14*'Commerical Assumptions'!$L$12/'Commerical Assumptions'!$L$20, 0))</f>
        <v>0</v>
      </c>
      <c r="AJ45" s="42">
        <f>IF(COLUMN()-COLUMN($E$1) &gt; 'Commerical Assumptions'!$F$7, 0, IF(AJ4="No",-'Commerical Assumptions'!$L$14*'Commerical Assumptions'!$L$12/'Commerical Assumptions'!$L$20, 0))</f>
        <v>0</v>
      </c>
      <c r="AK45" s="42">
        <f>IF(COLUMN()-COLUMN($E$1) &gt; 'Commerical Assumptions'!$F$7, 0, IF(AK4="No",-'Commerical Assumptions'!$L$14*'Commerical Assumptions'!$L$12/'Commerical Assumptions'!$L$20, 0))</f>
        <v>0</v>
      </c>
      <c r="AL45" s="42">
        <f>IF(COLUMN()-COLUMN($E$1) &gt; 'Commerical Assumptions'!$F$7, 0, IF(AL4="No",-'Commerical Assumptions'!$L$14*'Commerical Assumptions'!$L$12/'Commerical Assumptions'!$L$20, 0))</f>
        <v>0</v>
      </c>
      <c r="AM45" s="42">
        <f>IF(COLUMN()-COLUMN($E$1) &gt; 'Commerical Assumptions'!$F$7, 0, IF(AM4="No",-'Commerical Assumptions'!$L$14*'Commerical Assumptions'!$L$12/'Commerical Assumptions'!$L$20, 0))</f>
        <v>0</v>
      </c>
      <c r="AN45" s="42">
        <f>IF(COLUMN()-COLUMN($E$1) &gt; 'Commerical Assumptions'!$F$7, 0, IF(AN4="No",-'Commerical Assumptions'!$L$14*'Commerical Assumptions'!$L$12/'Commerical Assumptions'!$L$20, 0))</f>
        <v>0</v>
      </c>
      <c r="AO45" s="42">
        <f>IF(COLUMN()-COLUMN($E$1) &gt; 'Commerical Assumptions'!$F$7, 0, IF(AO4="No",-'Commerical Assumptions'!$L$14*'Commerical Assumptions'!$L$12/'Commerical Assumptions'!$L$20, 0))</f>
        <v>0</v>
      </c>
      <c r="AP45" s="42">
        <f>IF(COLUMN()-COLUMN($E$1) &gt; 'Commerical Assumptions'!$F$7, 0, IF(AP4="No",-'Commerical Assumptions'!$L$14*'Commerical Assumptions'!$L$12/'Commerical Assumptions'!$L$20, 0))</f>
        <v>0</v>
      </c>
      <c r="AQ45" s="42">
        <f>IF(COLUMN()-COLUMN($E$1) &gt; 'Commerical Assumptions'!$F$7, 0, IF(AQ4="No",-'Commerical Assumptions'!$L$14*'Commerical Assumptions'!$L$12/'Commerical Assumptions'!$L$20, 0))</f>
        <v>0</v>
      </c>
      <c r="AR45" s="42">
        <f>IF(COLUMN()-COLUMN($E$1) &gt; 'Commerical Assumptions'!$F$7, 0, IF(AR4="No",-'Commerical Assumptions'!$L$14*'Commerical Assumptions'!$L$12/'Commerical Assumptions'!$L$20, 0))</f>
        <v>0</v>
      </c>
      <c r="AS45" s="42">
        <f>IF(COLUMN()-COLUMN($E$1) &gt; 'Commerical Assumptions'!$F$7, 0, IF(AS4="No",-'Commerical Assumptions'!$L$14*'Commerical Assumptions'!$L$12/'Commerical Assumptions'!$L$20, 0))</f>
        <v>0</v>
      </c>
      <c r="AT45" s="42">
        <f>IF(COLUMN()-COLUMN($E$1) &gt; 'Commerical Assumptions'!$F$7, 0, IF(AT4="No",-'Commerical Assumptions'!$L$14*'Commerical Assumptions'!$L$12/'Commerical Assumptions'!$L$20, 0))</f>
        <v>0</v>
      </c>
      <c r="AU45" s="42">
        <f>IF(COLUMN()-COLUMN($E$1) &gt; 'Commerical Assumptions'!$F$7, 0, IF(AU4="No",-'Commerical Assumptions'!$L$14*'Commerical Assumptions'!$L$12/'Commerical Assumptions'!$L$20, 0))</f>
        <v>0</v>
      </c>
      <c r="AV45" s="42">
        <f>IF(COLUMN()-COLUMN($E$1) &gt; 'Commerical Assumptions'!$F$7, 0, IF(AV4="No",-'Commerical Assumptions'!$L$14*'Commerical Assumptions'!$L$12/'Commerical Assumptions'!$L$20, 0))</f>
        <v>0</v>
      </c>
      <c r="AW45" s="42">
        <f>IF(COLUMN()-COLUMN($E$1) &gt; 'Commerical Assumptions'!$F$7, 0, IF(AW4="No",-'Commerical Assumptions'!$L$14*'Commerical Assumptions'!$L$12/'Commerical Assumptions'!$L$20, 0))</f>
        <v>0</v>
      </c>
      <c r="AX45" s="42">
        <f>IF(COLUMN()-COLUMN($E$1) &gt; 'Commerical Assumptions'!$F$7, 0, IF(AX4="No",-'Commerical Assumptions'!$L$14*'Commerical Assumptions'!$L$12/'Commerical Assumptions'!$L$20, 0))</f>
        <v>0</v>
      </c>
      <c r="AY45" s="42">
        <f>IF(COLUMN()-COLUMN($E$1) &gt; 'Commerical Assumptions'!$F$7, 0, IF(AY4="No",-'Commerical Assumptions'!$L$14*'Commerical Assumptions'!$L$12/'Commerical Assumptions'!$L$20, 0))</f>
        <v>0</v>
      </c>
      <c r="AZ45" s="42">
        <f>IF(COLUMN()-COLUMN($E$1) &gt; 'Commerical Assumptions'!$F$7, 0, IF(AZ4="No",-'Commerical Assumptions'!$L$14*'Commerical Assumptions'!$L$12/'Commerical Assumptions'!$L$20, 0))</f>
        <v>0</v>
      </c>
      <c r="BA45" s="42">
        <f>IF(COLUMN()-COLUMN($E$1) &gt; 'Commerical Assumptions'!$F$7, 0, IF(BA4="No",-'Commerical Assumptions'!$L$14*'Commerical Assumptions'!$L$12/'Commerical Assumptions'!$L$20, 0))</f>
        <v>0</v>
      </c>
      <c r="BB45" s="42">
        <f>IF(COLUMN()-COLUMN($E$1) &gt; 'Commerical Assumptions'!$F$7, 0, IF(BB4="No",-'Commerical Assumptions'!$L$14*'Commerical Assumptions'!$L$12/'Commerical Assumptions'!$L$20, 0))</f>
        <v>0</v>
      </c>
      <c r="BC45" s="42">
        <f>IF(COLUMN()-COLUMN($E$1) &gt; 'Commerical Assumptions'!$F$7, 0, IF(BC4="No",-'Commerical Assumptions'!$L$14*'Commerical Assumptions'!$L$12/'Commerical Assumptions'!$L$20, 0))</f>
        <v>0</v>
      </c>
      <c r="BD45" s="42">
        <f>IF(COLUMN()-COLUMN($E$1) &gt; 'Commerical Assumptions'!$F$7, 0, IF(BD4="No",-'Commerical Assumptions'!$L$14*'Commerical Assumptions'!$L$12/'Commerical Assumptions'!$L$20, 0))</f>
        <v>0</v>
      </c>
      <c r="BE45" s="42">
        <f>IF(COLUMN()-COLUMN($E$1) &gt; 'Commerical Assumptions'!$F$7, 0, IF(BE4="No",-'Commerical Assumptions'!$L$14*'Commerical Assumptions'!$L$12/'Commerical Assumptions'!$L$20, 0))</f>
        <v>0</v>
      </c>
      <c r="BF45" s="42">
        <f>IF(COLUMN()-COLUMN($E$1) &gt; 'Commerical Assumptions'!$F$7, 0, IF(BF4="No",-'Commerical Assumptions'!$L$14*'Commerical Assumptions'!$L$12/'Commerical Assumptions'!$L$20, 0))</f>
        <v>0</v>
      </c>
      <c r="BG45" s="42">
        <f>IF(COLUMN()-COLUMN($E$1) &gt; 'Commerical Assumptions'!$F$7, 0, IF(BG4="No",-'Commerical Assumptions'!$L$14*'Commerical Assumptions'!$L$12/'Commerical Assumptions'!$L$20, 0))</f>
        <v>0</v>
      </c>
      <c r="BH45" s="42">
        <f>IF(COLUMN()-COLUMN($E$1) &gt; 'Commerical Assumptions'!$F$7, 0, IF(BH4="No",-'Commerical Assumptions'!$L$14*'Commerical Assumptions'!$L$12/'Commerical Assumptions'!$L$20, 0))</f>
        <v>0</v>
      </c>
      <c r="BI45" s="42">
        <f>IF(COLUMN()-COLUMN($E$1) &gt; 'Commerical Assumptions'!$F$7, 0, IF(BI4="No",-'Commerical Assumptions'!$L$14*'Commerical Assumptions'!$L$12/'Commerical Assumptions'!$L$20, 0))</f>
        <v>0</v>
      </c>
      <c r="BJ45" s="42">
        <f>IF(COLUMN()-COLUMN($E$1) &gt; 'Commerical Assumptions'!$F$7, 0, IF(BJ4="No",-'Commerical Assumptions'!$L$14*'Commerical Assumptions'!$L$12/'Commerical Assumptions'!$L$20, 0))</f>
        <v>0</v>
      </c>
      <c r="BK45" s="42">
        <f>IF(COLUMN()-COLUMN($E$1) &gt; 'Commerical Assumptions'!$F$7, 0, IF(BK4="No",-'Commerical Assumptions'!$L$14*'Commerical Assumptions'!$L$12/'Commerical Assumptions'!$L$20, 0))</f>
        <v>0</v>
      </c>
      <c r="BL45" s="42">
        <f>IF(COLUMN()-COLUMN($E$1) &gt; 'Commerical Assumptions'!$F$7, 0, IF(BL4="No",-'Commerical Assumptions'!$L$14*'Commerical Assumptions'!$L$12/'Commerical Assumptions'!$L$20, 0))</f>
        <v>0</v>
      </c>
      <c r="BM45" s="42">
        <f>IF(COLUMN()-COLUMN($E$1) &gt; 'Commerical Assumptions'!$F$7, 0, IF(BM4="No",-'Commerical Assumptions'!$L$14*'Commerical Assumptions'!$L$12/'Commerical Assumptions'!$L$20, 0))</f>
        <v>0</v>
      </c>
      <c r="BN45" s="42">
        <f>IF(COLUMN()-COLUMN($E$1) &gt; 'Commerical Assumptions'!$F$7, 0, IF(BN4="No",-'Commerical Assumptions'!$L$14*'Commerical Assumptions'!$L$12/'Commerical Assumptions'!$L$20, 0))</f>
        <v>0</v>
      </c>
      <c r="BO45" s="42">
        <f>IF(COLUMN()-COLUMN($E$1) &gt; 'Commerical Assumptions'!$F$7, 0, IF(BO4="No",-'Commerical Assumptions'!$L$14*'Commerical Assumptions'!$L$12/'Commerical Assumptions'!$L$20, 0))</f>
        <v>0</v>
      </c>
      <c r="BP45" s="42">
        <f>IF(COLUMN()-COLUMN($E$1) &gt; 'Commerical Assumptions'!$F$7, 0, IF(BP4="No",-'Commerical Assumptions'!$L$14*'Commerical Assumptions'!$L$12/'Commerical Assumptions'!$L$20, 0))</f>
        <v>0</v>
      </c>
      <c r="BQ45" s="42">
        <f>IF(COLUMN()-COLUMN($E$1) &gt; 'Commerical Assumptions'!$F$7, 0, IF(BQ4="No",-'Commerical Assumptions'!$L$14*'Commerical Assumptions'!$L$12/'Commerical Assumptions'!$L$20, 0))</f>
        <v>0</v>
      </c>
      <c r="BR45" s="42">
        <f>IF(COLUMN()-COLUMN($E$1) &gt; 'Commerical Assumptions'!$F$7, 0, IF(BR4="No",-'Commerical Assumptions'!$L$14*'Commerical Assumptions'!$L$12/'Commerical Assumptions'!$L$20, 0))</f>
        <v>0</v>
      </c>
      <c r="BS45" s="42">
        <f>IF(COLUMN()-COLUMN($E$1) &gt; 'Commerical Assumptions'!$F$7, 0, IF(BS4="No",-'Commerical Assumptions'!$L$14*'Commerical Assumptions'!$L$12/'Commerical Assumptions'!$L$20, 0))</f>
        <v>0</v>
      </c>
      <c r="BT45" s="42">
        <f>IF(COLUMN()-COLUMN($E$1) &gt; 'Commerical Assumptions'!$F$7, 0, IF(BT4="No",-'Commerical Assumptions'!$L$14*'Commerical Assumptions'!$L$12/'Commerical Assumptions'!$L$20, 0))</f>
        <v>0</v>
      </c>
      <c r="BU45" s="42">
        <f>IF(COLUMN()-COLUMN($E$1) &gt; 'Commerical Assumptions'!$F$7, 0, IF(BU4="No",-'Commerical Assumptions'!$L$14*'Commerical Assumptions'!$L$12/'Commerical Assumptions'!$L$20, 0))</f>
        <v>0</v>
      </c>
      <c r="BV45" s="42">
        <f>IF(COLUMN()-COLUMN($E$1) &gt; 'Commerical Assumptions'!$F$7, 0, IF(BV4="No",-'Commerical Assumptions'!$L$14*'Commerical Assumptions'!$L$12/'Commerical Assumptions'!$L$20, 0))</f>
        <v>0</v>
      </c>
      <c r="BW45" s="42">
        <f>IF(COLUMN()-COLUMN($E$1) &gt; 'Commerical Assumptions'!$F$7, 0, IF(BW4="No",-'Commerical Assumptions'!$L$14*'Commerical Assumptions'!$L$12/'Commerical Assumptions'!$L$20, 0))</f>
        <v>0</v>
      </c>
      <c r="BX45" s="42">
        <f>IF(COLUMN()-COLUMN($E$1) &gt; 'Commerical Assumptions'!$F$7, 0, IF(BX4="No",-'Commerical Assumptions'!$L$14*'Commerical Assumptions'!$L$12/'Commerical Assumptions'!$L$20, 0))</f>
        <v>0</v>
      </c>
      <c r="BY45" s="42">
        <f>IF(COLUMN()-COLUMN($E$1) &gt; 'Commerical Assumptions'!$F$7, 0, IF(BY4="No",-'Commerical Assumptions'!$L$14*'Commerical Assumptions'!$L$12/'Commerical Assumptions'!$L$20, 0))</f>
        <v>0</v>
      </c>
      <c r="BZ45" s="42">
        <f>IF(COLUMN()-COLUMN($E$1) &gt; 'Commerical Assumptions'!$F$7, 0, IF(BZ4="No",-'Commerical Assumptions'!$L$14*'Commerical Assumptions'!$L$12/'Commerical Assumptions'!$L$20, 0))</f>
        <v>0</v>
      </c>
      <c r="CA45" s="42">
        <f>IF(COLUMN()-COLUMN($E$1) &gt; 'Commerical Assumptions'!$F$7, 0, IF(CA4="No",-'Commerical Assumptions'!$L$14*'Commerical Assumptions'!$L$12/'Commerical Assumptions'!$L$20, 0))</f>
        <v>0</v>
      </c>
      <c r="CB45" s="42">
        <f>IF(COLUMN()-COLUMN($E$1) &gt; 'Commerical Assumptions'!$F$7, 0, IF(CB4="No",-'Commerical Assumptions'!$L$14*'Commerical Assumptions'!$L$12/'Commerical Assumptions'!$L$20, 0))</f>
        <v>0</v>
      </c>
      <c r="CC45" s="42">
        <f>IF(COLUMN()-COLUMN($E$1) &gt; 'Commerical Assumptions'!$F$7, 0, IF(CC4="No",-'Commerical Assumptions'!$L$14*'Commerical Assumptions'!$L$12/'Commerical Assumptions'!$L$20, 0))</f>
        <v>0</v>
      </c>
      <c r="CD45" s="42">
        <f>IF(COLUMN()-COLUMN($E$1) &gt; 'Commerical Assumptions'!$F$7, 0, IF(CD4="No",-'Commerical Assumptions'!$L$14*'Commerical Assumptions'!$L$12/'Commerical Assumptions'!$L$20, 0))</f>
        <v>0</v>
      </c>
      <c r="CE45" s="42">
        <f>IF(COLUMN()-COLUMN($E$1) &gt; 'Commerical Assumptions'!$F$7, 0, IF(CE4="No",-'Commerical Assumptions'!$L$14*'Commerical Assumptions'!$L$12/'Commerical Assumptions'!$L$20, 0))</f>
        <v>0</v>
      </c>
      <c r="CF45" s="42">
        <f>IF(COLUMN()-COLUMN($E$1) &gt; 'Commerical Assumptions'!$F$7, 0, IF(CF4="No",-'Commerical Assumptions'!$L$14*'Commerical Assumptions'!$L$12/'Commerical Assumptions'!$L$20, 0))</f>
        <v>0</v>
      </c>
      <c r="CG45" s="42">
        <f>IF(COLUMN()-COLUMN($E$1) &gt; 'Commerical Assumptions'!$F$7, 0, IF(CG4="No",-'Commerical Assumptions'!$L$14*'Commerical Assumptions'!$L$12/'Commerical Assumptions'!$L$20, 0))</f>
        <v>0</v>
      </c>
      <c r="CH45" s="42">
        <f>IF(COLUMN()-COLUMN($E$1) &gt; 'Commerical Assumptions'!$F$7, 0, IF(CH4="No",-'Commerical Assumptions'!$L$14*'Commerical Assumptions'!$L$12/'Commerical Assumptions'!$L$20, 0))</f>
        <v>0</v>
      </c>
      <c r="CI45" s="42">
        <f>IF(COLUMN()-COLUMN($E$1) &gt; 'Commerical Assumptions'!$F$7, 0, IF(CI4="No",-'Commerical Assumptions'!$L$14*'Commerical Assumptions'!$L$12/'Commerical Assumptions'!$L$20, 0))</f>
        <v>0</v>
      </c>
      <c r="CJ45" s="42">
        <f>IF(COLUMN()-COLUMN($E$1) &gt; 'Commerical Assumptions'!$F$7, 0, IF(CJ4="No",-'Commerical Assumptions'!$L$14*'Commerical Assumptions'!$L$12/'Commerical Assumptions'!$L$20, 0))</f>
        <v>0</v>
      </c>
      <c r="CK45" s="42">
        <f>IF(COLUMN()-COLUMN($E$1) &gt; 'Commerical Assumptions'!$F$7, 0, IF(CK4="No",-'Commerical Assumptions'!$L$14*'Commerical Assumptions'!$L$12/'Commerical Assumptions'!$L$20, 0))</f>
        <v>0</v>
      </c>
      <c r="CL45" s="42">
        <f>IF(COLUMN()-COLUMN($E$1) &gt; 'Commerical Assumptions'!$F$7, 0, IF(CL4="No",-'Commerical Assumptions'!$L$14*'Commerical Assumptions'!$L$12/'Commerical Assumptions'!$L$20, 0))</f>
        <v>0</v>
      </c>
      <c r="CM45" s="42">
        <f>IF(COLUMN()-COLUMN($E$1) &gt; 'Commerical Assumptions'!$F$7, 0, IF(CM4="No",-'Commerical Assumptions'!$L$14*'Commerical Assumptions'!$L$12/'Commerical Assumptions'!$L$20, 0))</f>
        <v>0</v>
      </c>
      <c r="CN45" s="42">
        <f>IF(COLUMN()-COLUMN($E$1) &gt; 'Commerical Assumptions'!$F$7, 0, IF(CN4="No",-'Commerical Assumptions'!$L$14*'Commerical Assumptions'!$L$12/'Commerical Assumptions'!$L$20, 0))</f>
        <v>0</v>
      </c>
      <c r="CO45" s="42">
        <f>IF(COLUMN()-COLUMN($E$1) &gt; 'Commerical Assumptions'!$F$7, 0, IF(CO4="No",-'Commerical Assumptions'!$L$14*'Commerical Assumptions'!$L$12/'Commerical Assumptions'!$L$20, 0))</f>
        <v>0</v>
      </c>
      <c r="CP45" s="42">
        <f>IF(COLUMN()-COLUMN($E$1) &gt; 'Commerical Assumptions'!$F$7, 0, IF(CP4="No",-'Commerical Assumptions'!$L$14*'Commerical Assumptions'!$L$12/'Commerical Assumptions'!$L$20, 0))</f>
        <v>0</v>
      </c>
      <c r="CQ45" s="42">
        <f>IF(COLUMN()-COLUMN($E$1) &gt; 'Commerical Assumptions'!$F$7, 0, IF(CQ4="No",-'Commerical Assumptions'!$L$14*'Commerical Assumptions'!$L$12/'Commerical Assumptions'!$L$20, 0))</f>
        <v>0</v>
      </c>
      <c r="CR45" s="42">
        <f>IF(COLUMN()-COLUMN($E$1) &gt; 'Commerical Assumptions'!$F$7, 0, IF(CR4="No",-'Commerical Assumptions'!$L$14*'Commerical Assumptions'!$L$12/'Commerical Assumptions'!$L$20, 0))</f>
        <v>0</v>
      </c>
      <c r="CS45" s="42">
        <f>IF(COLUMN()-COLUMN($E$1) &gt; 'Commerical Assumptions'!$F$7, 0, IF(CS4="No",-'Commerical Assumptions'!$L$14*'Commerical Assumptions'!$L$12/'Commerical Assumptions'!$L$20, 0))</f>
        <v>0</v>
      </c>
      <c r="CT45" s="42">
        <f>IF(COLUMN()-COLUMN($E$1) &gt; 'Commerical Assumptions'!$F$7, 0, IF(CT4="No",-'Commerical Assumptions'!$L$14*'Commerical Assumptions'!$L$12/'Commerical Assumptions'!$L$20, 0))</f>
        <v>0</v>
      </c>
      <c r="CU45" s="42">
        <f>IF(COLUMN()-COLUMN($E$1) &gt; 'Commerical Assumptions'!$F$7, 0, IF(CU4="No",-'Commerical Assumptions'!$L$14*'Commerical Assumptions'!$L$12/'Commerical Assumptions'!$L$20, 0))</f>
        <v>0</v>
      </c>
      <c r="CV45" s="42">
        <f>IF(COLUMN()-COLUMN($E$1) &gt; 'Commerical Assumptions'!$F$7, 0, IF(CV4="No",-'Commerical Assumptions'!$L$14*'Commerical Assumptions'!$L$12/'Commerical Assumptions'!$L$20, 0))</f>
        <v>0</v>
      </c>
    </row>
    <row r="46" spans="1:100" s="21" customFormat="1" ht="20.25" customHeight="1">
      <c r="A46"/>
      <c r="B46"/>
      <c r="C46" s="25" t="s">
        <v>105</v>
      </c>
    </row>
    <row r="47" spans="1:100" ht="20.25" customHeight="1">
      <c r="C47" s="25"/>
      <c r="D47" t="s">
        <v>87</v>
      </c>
      <c r="E47" s="42">
        <f>IF(E4 = "Yes",-'Commerical Assumptions'!$I$6*'Commerical Assumptions'!$C$13*'Commerical Assumptions'!$C$12,0)</f>
        <v>0</v>
      </c>
      <c r="F47" s="42">
        <f>IF(F4 = "Yes",-'Commerical Assumptions'!$I$6*'Commerical Assumptions'!$C$13*'Commerical Assumptions'!$C$12,0)</f>
        <v>0</v>
      </c>
      <c r="G47" s="42">
        <f>IF(G4 = "Yes",-'Commerical Assumptions'!$I$6*'Commerical Assumptions'!$C$13*'Commerical Assumptions'!$C$12,0)</f>
        <v>0</v>
      </c>
      <c r="H47" s="42">
        <f>IF(H4 = "Yes",-'Commerical Assumptions'!$I$6*'Commerical Assumptions'!$C$13*'Commerical Assumptions'!$C$12,0)</f>
        <v>-19788.839999999997</v>
      </c>
      <c r="I47" s="42">
        <f>IF(I4 = "Yes",-'Commerical Assumptions'!$I$6*'Commerical Assumptions'!$C$13*'Commerical Assumptions'!$C$12,0)</f>
        <v>-19788.839999999997</v>
      </c>
      <c r="J47" s="42">
        <f>IF(J4 = "Yes",-'Commerical Assumptions'!$I$6*'Commerical Assumptions'!$C$13*'Commerical Assumptions'!$C$12,0)</f>
        <v>-19788.839999999997</v>
      </c>
      <c r="K47" s="42">
        <f>IF(K4 = "Yes",-'Commerical Assumptions'!$I$6*'Commerical Assumptions'!$C$13*'Commerical Assumptions'!$C$12,0)</f>
        <v>-19788.839999999997</v>
      </c>
      <c r="L47" s="42">
        <f>IF(L4 = "Yes",-'Commerical Assumptions'!$I$6*'Commerical Assumptions'!$C$13*'Commerical Assumptions'!$C$12,0)</f>
        <v>-19788.839999999997</v>
      </c>
      <c r="M47" s="42">
        <f>IF(M4 = "Yes",-'Commerical Assumptions'!$I$6*'Commerical Assumptions'!$C$13*'Commerical Assumptions'!$C$12,0)</f>
        <v>-19788.839999999997</v>
      </c>
      <c r="N47" s="42">
        <f>IF(N4 = "Yes",-'Commerical Assumptions'!$I$6*'Commerical Assumptions'!$C$13*'Commerical Assumptions'!$C$12,0)</f>
        <v>-19788.839999999997</v>
      </c>
      <c r="O47" s="42">
        <f>IF(O4 = "Yes",-'Commerical Assumptions'!$I$6*'Commerical Assumptions'!$C$13*'Commerical Assumptions'!$C$12,0)</f>
        <v>-19788.839999999997</v>
      </c>
      <c r="P47" s="42">
        <f>IF(P4 = "Yes",-'Commerical Assumptions'!$I$6*'Commerical Assumptions'!$C$13*'Commerical Assumptions'!$C$12,0)</f>
        <v>-19788.839999999997</v>
      </c>
      <c r="Q47" s="42">
        <f>IF(Q4 = "Yes",-'Commerical Assumptions'!$I$6*'Commerical Assumptions'!$C$13*'Commerical Assumptions'!$C$12,0)</f>
        <v>0</v>
      </c>
      <c r="R47" s="42">
        <f>IF(R4 = "Yes",-'Commerical Assumptions'!$I$6*'Commerical Assumptions'!$C$13*'Commerical Assumptions'!$C$12,0)</f>
        <v>0</v>
      </c>
      <c r="S47" s="42">
        <f>IF(S4 = "Yes",-'Commerical Assumptions'!$I$6*'Commerical Assumptions'!$C$13*'Commerical Assumptions'!$C$12,0)</f>
        <v>0</v>
      </c>
      <c r="T47" s="42">
        <f>IF(T4 = "Yes",-'Commerical Assumptions'!$I$6*'Commerical Assumptions'!$C$13*'Commerical Assumptions'!$C$12,0)</f>
        <v>0</v>
      </c>
      <c r="U47" s="42">
        <f>IF(U4 = "Yes",-'Commerical Assumptions'!$I$6*'Commerical Assumptions'!$C$13*'Commerical Assumptions'!$C$12,0)</f>
        <v>0</v>
      </c>
      <c r="V47" s="42">
        <f>IF(V4 = "Yes",-'Commerical Assumptions'!$I$6*'Commerical Assumptions'!$C$13*'Commerical Assumptions'!$C$12,0)</f>
        <v>0</v>
      </c>
      <c r="W47" s="42">
        <f>IF(W4 = "Yes",-'Commerical Assumptions'!$I$6*'Commerical Assumptions'!$C$13*'Commerical Assumptions'!$C$12,0)</f>
        <v>0</v>
      </c>
      <c r="X47" s="42">
        <f>IF(X4 = "Yes",-'Commerical Assumptions'!$I$6*'Commerical Assumptions'!$C$13*'Commerical Assumptions'!$C$12,0)</f>
        <v>0</v>
      </c>
      <c r="Y47" s="42">
        <f>IF(Y4 = "Yes",-'Commerical Assumptions'!$I$6*'Commerical Assumptions'!$C$13*'Commerical Assumptions'!$C$12,0)</f>
        <v>0</v>
      </c>
      <c r="Z47" s="42">
        <f>IF(Z4 = "Yes",-'Commerical Assumptions'!$I$6*'Commerical Assumptions'!$C$13*'Commerical Assumptions'!$C$12,0)</f>
        <v>0</v>
      </c>
      <c r="AA47" s="42">
        <f>IF(AA4 = "Yes",-'Commerical Assumptions'!$I$6*'Commerical Assumptions'!$C$13*'Commerical Assumptions'!$C$12,0)</f>
        <v>0</v>
      </c>
      <c r="AB47" s="42">
        <f>IF(AB4 = "Yes",-'Commerical Assumptions'!$I$6*'Commerical Assumptions'!$C$13*'Commerical Assumptions'!$C$12,0)</f>
        <v>0</v>
      </c>
      <c r="AC47" s="42">
        <f>IF(AC4 = "Yes",-'Commerical Assumptions'!$I$6*'Commerical Assumptions'!$C$13*'Commerical Assumptions'!$C$12,0)</f>
        <v>0</v>
      </c>
      <c r="AD47" s="42">
        <f>IF(AD4 = "Yes",-'Commerical Assumptions'!$I$6*'Commerical Assumptions'!$C$13*'Commerical Assumptions'!$C$12,0)</f>
        <v>0</v>
      </c>
      <c r="AE47" s="42">
        <f>IF(AE4 = "Yes",-'Commerical Assumptions'!$I$6*'Commerical Assumptions'!$C$13*'Commerical Assumptions'!$C$12,0)</f>
        <v>0</v>
      </c>
      <c r="AF47" s="42">
        <f>IF(AF4 = "Yes",-'Commerical Assumptions'!$I$6*'Commerical Assumptions'!$C$13*'Commerical Assumptions'!$C$12,0)</f>
        <v>0</v>
      </c>
      <c r="AG47" s="42">
        <f>IF(AG4 = "Yes",-'Commerical Assumptions'!$I$6*'Commerical Assumptions'!$C$13*'Commerical Assumptions'!$C$12,0)</f>
        <v>0</v>
      </c>
      <c r="AH47" s="42">
        <f>IF(AH4 = "Yes",-'Commerical Assumptions'!$I$6*'Commerical Assumptions'!$C$13*'Commerical Assumptions'!$C$12,0)</f>
        <v>0</v>
      </c>
      <c r="AI47" s="42">
        <f>IF(AI4 = "Yes",-'Commerical Assumptions'!$I$6*'Commerical Assumptions'!$C$13*'Commerical Assumptions'!$C$12,0)</f>
        <v>0</v>
      </c>
      <c r="AJ47" s="42">
        <f>IF(AJ4 = "Yes",-'Commerical Assumptions'!$I$6*'Commerical Assumptions'!$C$13*'Commerical Assumptions'!$C$12,0)</f>
        <v>0</v>
      </c>
      <c r="AK47" s="42">
        <f>IF(AK4 = "Yes",-'Commerical Assumptions'!$I$6*'Commerical Assumptions'!$C$13*'Commerical Assumptions'!$C$12,0)</f>
        <v>0</v>
      </c>
      <c r="AL47" s="42">
        <f>IF(AL4 = "Yes",-'Commerical Assumptions'!$I$6*'Commerical Assumptions'!$C$13*'Commerical Assumptions'!$C$12,0)</f>
        <v>0</v>
      </c>
      <c r="AM47" s="42">
        <f>IF(AM4 = "Yes",-'Commerical Assumptions'!$I$6*'Commerical Assumptions'!$C$13*'Commerical Assumptions'!$C$12,0)</f>
        <v>0</v>
      </c>
      <c r="AN47" s="42">
        <f>IF(AN4 = "Yes",-'Commerical Assumptions'!$I$6*'Commerical Assumptions'!$C$13*'Commerical Assumptions'!$C$12,0)</f>
        <v>0</v>
      </c>
      <c r="AO47" s="42">
        <f>IF(AO4 = "Yes",-'Commerical Assumptions'!$I$6*'Commerical Assumptions'!$C$13*'Commerical Assumptions'!$C$12,0)</f>
        <v>0</v>
      </c>
      <c r="AP47" s="42">
        <f>IF(AP4 = "Yes",-'Commerical Assumptions'!$I$6*'Commerical Assumptions'!$C$13*'Commerical Assumptions'!$C$12,0)</f>
        <v>0</v>
      </c>
      <c r="AQ47" s="42">
        <f>IF(AQ4 = "Yes",-'Commerical Assumptions'!$I$6*'Commerical Assumptions'!$C$13*'Commerical Assumptions'!$C$12,0)</f>
        <v>0</v>
      </c>
      <c r="AR47" s="42">
        <f>IF(AR4 = "Yes",-'Commerical Assumptions'!$I$6*'Commerical Assumptions'!$C$13*'Commerical Assumptions'!$C$12,0)</f>
        <v>0</v>
      </c>
      <c r="AS47" s="42">
        <f>IF(AS4 = "Yes",-'Commerical Assumptions'!$I$6*'Commerical Assumptions'!$C$13*'Commerical Assumptions'!$C$12,0)</f>
        <v>0</v>
      </c>
      <c r="AT47" s="42">
        <f>IF(AT4 = "Yes",-'Commerical Assumptions'!$I$6*'Commerical Assumptions'!$C$13*'Commerical Assumptions'!$C$12,0)</f>
        <v>0</v>
      </c>
      <c r="AU47" s="42">
        <f>IF(AU4 = "Yes",-'Commerical Assumptions'!$I$6*'Commerical Assumptions'!$C$13*'Commerical Assumptions'!$C$12,0)</f>
        <v>0</v>
      </c>
      <c r="AV47" s="42">
        <f>IF(AV4 = "Yes",-'Commerical Assumptions'!$I$6*'Commerical Assumptions'!$C$13*'Commerical Assumptions'!$C$12,0)</f>
        <v>0</v>
      </c>
      <c r="AW47" s="42">
        <f>IF(AW4 = "Yes",-'Commerical Assumptions'!$I$6*'Commerical Assumptions'!$C$13*'Commerical Assumptions'!$C$12,0)</f>
        <v>0</v>
      </c>
      <c r="AX47" s="42">
        <f>IF(AX4 = "Yes",-'Commerical Assumptions'!$I$6*'Commerical Assumptions'!$C$13*'Commerical Assumptions'!$C$12,0)</f>
        <v>0</v>
      </c>
      <c r="AY47" s="42">
        <f>IF(AY4 = "Yes",-'Commerical Assumptions'!$I$6*'Commerical Assumptions'!$C$13*'Commerical Assumptions'!$C$12,0)</f>
        <v>0</v>
      </c>
      <c r="AZ47" s="42">
        <f>IF(AZ4 = "Yes",-'Commerical Assumptions'!$I$6*'Commerical Assumptions'!$C$13*'Commerical Assumptions'!$C$12,0)</f>
        <v>0</v>
      </c>
      <c r="BA47" s="42">
        <f>IF(BA4 = "Yes",-'Commerical Assumptions'!$I$6*'Commerical Assumptions'!$C$13*'Commerical Assumptions'!$C$12,0)</f>
        <v>0</v>
      </c>
      <c r="BB47" s="42">
        <f>IF(BB4 = "Yes",-'Commerical Assumptions'!$I$6*'Commerical Assumptions'!$C$13*'Commerical Assumptions'!$C$12,0)</f>
        <v>0</v>
      </c>
      <c r="BC47" s="42">
        <f>IF(BC4 = "Yes",-'Commerical Assumptions'!$I$6*'Commerical Assumptions'!$C$13*'Commerical Assumptions'!$C$12,0)</f>
        <v>0</v>
      </c>
      <c r="BD47" s="42">
        <f>IF(BD4 = "Yes",-'Commerical Assumptions'!$I$6*'Commerical Assumptions'!$C$13*'Commerical Assumptions'!$C$12,0)</f>
        <v>0</v>
      </c>
      <c r="BE47" s="42">
        <f>IF(BE4 = "Yes",-'Commerical Assumptions'!$I$6*'Commerical Assumptions'!$C$13*'Commerical Assumptions'!$C$12,0)</f>
        <v>0</v>
      </c>
      <c r="BF47" s="42">
        <f>IF(BF4 = "Yes",-'Commerical Assumptions'!$I$6*'Commerical Assumptions'!$C$13*'Commerical Assumptions'!$C$12,0)</f>
        <v>0</v>
      </c>
      <c r="BG47" s="42">
        <f>IF(BG4 = "Yes",-'Commerical Assumptions'!$I$6*'Commerical Assumptions'!$C$13*'Commerical Assumptions'!$C$12,0)</f>
        <v>0</v>
      </c>
      <c r="BH47" s="42">
        <f>IF(BH4 = "Yes",-'Commerical Assumptions'!$I$6*'Commerical Assumptions'!$C$13*'Commerical Assumptions'!$C$12,0)</f>
        <v>0</v>
      </c>
      <c r="BI47" s="42">
        <f>IF(BI4 = "Yes",-'Commerical Assumptions'!$I$6*'Commerical Assumptions'!$C$13*'Commerical Assumptions'!$C$12,0)</f>
        <v>0</v>
      </c>
      <c r="BJ47" s="42">
        <f>IF(BJ4 = "Yes",-'Commerical Assumptions'!$I$6*'Commerical Assumptions'!$C$13*'Commerical Assumptions'!$C$12,0)</f>
        <v>0</v>
      </c>
      <c r="BK47" s="42">
        <f>IF(BK4 = "Yes",-'Commerical Assumptions'!$I$6*'Commerical Assumptions'!$C$13*'Commerical Assumptions'!$C$12,0)</f>
        <v>0</v>
      </c>
      <c r="BL47" s="42">
        <f>IF(BL4 = "Yes",-'Commerical Assumptions'!$I$6*'Commerical Assumptions'!$C$13*'Commerical Assumptions'!$C$12,0)</f>
        <v>0</v>
      </c>
      <c r="BM47" s="42">
        <f>IF(BM4 = "Yes",-'Commerical Assumptions'!$I$6*'Commerical Assumptions'!$C$13*'Commerical Assumptions'!$C$12,0)</f>
        <v>0</v>
      </c>
      <c r="BN47" s="42">
        <f>IF(BN4 = "Yes",-'Commerical Assumptions'!$I$6*'Commerical Assumptions'!$C$13*'Commerical Assumptions'!$C$12,0)</f>
        <v>0</v>
      </c>
      <c r="BO47" s="42">
        <f>IF(BO4 = "Yes",-'Commerical Assumptions'!$I$6*'Commerical Assumptions'!$C$13*'Commerical Assumptions'!$C$12,0)</f>
        <v>0</v>
      </c>
      <c r="BP47" s="42">
        <f>IF(BP4 = "Yes",-'Commerical Assumptions'!$I$6*'Commerical Assumptions'!$C$13*'Commerical Assumptions'!$C$12,0)</f>
        <v>0</v>
      </c>
      <c r="BQ47" s="42">
        <f>IF(BQ4 = "Yes",-'Commerical Assumptions'!$I$6*'Commerical Assumptions'!$C$13*'Commerical Assumptions'!$C$12,0)</f>
        <v>0</v>
      </c>
      <c r="BR47" s="42">
        <f>IF(BR4 = "Yes",-'Commerical Assumptions'!$I$6*'Commerical Assumptions'!$C$13*'Commerical Assumptions'!$C$12,0)</f>
        <v>0</v>
      </c>
      <c r="BS47" s="42">
        <f>IF(BS4 = "Yes",-'Commerical Assumptions'!$I$6*'Commerical Assumptions'!$C$13*'Commerical Assumptions'!$C$12,0)</f>
        <v>0</v>
      </c>
      <c r="BT47" s="42">
        <f>IF(BT4 = "Yes",-'Commerical Assumptions'!$I$6*'Commerical Assumptions'!$C$13*'Commerical Assumptions'!$C$12,0)</f>
        <v>0</v>
      </c>
      <c r="BU47" s="42">
        <f>IF(BU4 = "Yes",-'Commerical Assumptions'!$I$6*'Commerical Assumptions'!$C$13*'Commerical Assumptions'!$C$12,0)</f>
        <v>0</v>
      </c>
      <c r="BV47" s="42">
        <f>IF(BV4 = "Yes",-'Commerical Assumptions'!$I$6*'Commerical Assumptions'!$C$13*'Commerical Assumptions'!$C$12,0)</f>
        <v>0</v>
      </c>
      <c r="BW47" s="42">
        <f>IF(BW4 = "Yes",-'Commerical Assumptions'!$I$6*'Commerical Assumptions'!$C$13*'Commerical Assumptions'!$C$12,0)</f>
        <v>0</v>
      </c>
      <c r="BX47" s="42">
        <f>IF(BX4 = "Yes",-'Commerical Assumptions'!$I$6*'Commerical Assumptions'!$C$13*'Commerical Assumptions'!$C$12,0)</f>
        <v>0</v>
      </c>
      <c r="BY47" s="42">
        <f>IF(BY4 = "Yes",-'Commerical Assumptions'!$I$6*'Commerical Assumptions'!$C$13*'Commerical Assumptions'!$C$12,0)</f>
        <v>0</v>
      </c>
      <c r="BZ47" s="42">
        <f>IF(BZ4 = "Yes",-'Commerical Assumptions'!$I$6*'Commerical Assumptions'!$C$13*'Commerical Assumptions'!$C$12,0)</f>
        <v>0</v>
      </c>
      <c r="CA47" s="42">
        <f>IF(CA4 = "Yes",-'Commerical Assumptions'!$I$6*'Commerical Assumptions'!$C$13*'Commerical Assumptions'!$C$12,0)</f>
        <v>0</v>
      </c>
      <c r="CB47" s="42">
        <f>IF(CB4 = "Yes",-'Commerical Assumptions'!$I$6*'Commerical Assumptions'!$C$13*'Commerical Assumptions'!$C$12,0)</f>
        <v>0</v>
      </c>
      <c r="CC47" s="42">
        <f>IF(CC4 = "Yes",-'Commerical Assumptions'!$I$6*'Commerical Assumptions'!$C$13*'Commerical Assumptions'!$C$12,0)</f>
        <v>0</v>
      </c>
      <c r="CD47" s="42">
        <f>IF(CD4 = "Yes",-'Commerical Assumptions'!$I$6*'Commerical Assumptions'!$C$13*'Commerical Assumptions'!$C$12,0)</f>
        <v>0</v>
      </c>
      <c r="CE47" s="42">
        <f>IF(CE4 = "Yes",-'Commerical Assumptions'!$I$6*'Commerical Assumptions'!$C$13*'Commerical Assumptions'!$C$12,0)</f>
        <v>0</v>
      </c>
      <c r="CF47" s="42">
        <f>IF(CF4 = "Yes",-'Commerical Assumptions'!$I$6*'Commerical Assumptions'!$C$13*'Commerical Assumptions'!$C$12,0)</f>
        <v>0</v>
      </c>
      <c r="CG47" s="42">
        <f>IF(CG4 = "Yes",-'Commerical Assumptions'!$I$6*'Commerical Assumptions'!$C$13*'Commerical Assumptions'!$C$12,0)</f>
        <v>0</v>
      </c>
      <c r="CH47" s="42">
        <f>IF(CH4 = "Yes",-'Commerical Assumptions'!$I$6*'Commerical Assumptions'!$C$13*'Commerical Assumptions'!$C$12,0)</f>
        <v>0</v>
      </c>
      <c r="CI47" s="42">
        <f>IF(CI4 = "Yes",-'Commerical Assumptions'!$I$6*'Commerical Assumptions'!$C$13*'Commerical Assumptions'!$C$12,0)</f>
        <v>0</v>
      </c>
      <c r="CJ47" s="42">
        <f>IF(CJ4 = "Yes",-'Commerical Assumptions'!$I$6*'Commerical Assumptions'!$C$13*'Commerical Assumptions'!$C$12,0)</f>
        <v>0</v>
      </c>
      <c r="CK47" s="42">
        <f>IF(CK4 = "Yes",-'Commerical Assumptions'!$I$6*'Commerical Assumptions'!$C$13*'Commerical Assumptions'!$C$12,0)</f>
        <v>0</v>
      </c>
      <c r="CL47" s="42">
        <f>IF(CL4 = "Yes",-'Commerical Assumptions'!$I$6*'Commerical Assumptions'!$C$13*'Commerical Assumptions'!$C$12,0)</f>
        <v>0</v>
      </c>
      <c r="CM47" s="42">
        <f>IF(CM4 = "Yes",-'Commerical Assumptions'!$I$6*'Commerical Assumptions'!$C$13*'Commerical Assumptions'!$C$12,0)</f>
        <v>0</v>
      </c>
      <c r="CN47" s="42">
        <f>IF(CN4 = "Yes",-'Commerical Assumptions'!$I$6*'Commerical Assumptions'!$C$13*'Commerical Assumptions'!$C$12,0)</f>
        <v>0</v>
      </c>
      <c r="CO47" s="42">
        <f>IF(CO4 = "Yes",-'Commerical Assumptions'!$I$6*'Commerical Assumptions'!$C$13*'Commerical Assumptions'!$C$12,0)</f>
        <v>0</v>
      </c>
      <c r="CP47" s="42">
        <f>IF(CP4 = "Yes",-'Commerical Assumptions'!$I$6*'Commerical Assumptions'!$C$13*'Commerical Assumptions'!$C$12,0)</f>
        <v>0</v>
      </c>
      <c r="CQ47" s="42">
        <f>IF(CQ4 = "Yes",-'Commerical Assumptions'!$I$6*'Commerical Assumptions'!$C$13*'Commerical Assumptions'!$C$12,0)</f>
        <v>0</v>
      </c>
      <c r="CR47" s="42">
        <f>IF(CR4 = "Yes",-'Commerical Assumptions'!$I$6*'Commerical Assumptions'!$C$13*'Commerical Assumptions'!$C$12,0)</f>
        <v>0</v>
      </c>
      <c r="CS47" s="42">
        <f>IF(CS4 = "Yes",-'Commerical Assumptions'!$I$6*'Commerical Assumptions'!$C$13*'Commerical Assumptions'!$C$12,0)</f>
        <v>0</v>
      </c>
      <c r="CT47" s="42">
        <f>IF(CT4 = "Yes",-'Commerical Assumptions'!$I$6*'Commerical Assumptions'!$C$13*'Commerical Assumptions'!$C$12,0)</f>
        <v>0</v>
      </c>
      <c r="CU47" s="42">
        <f>IF(CU4 = "Yes",-'Commerical Assumptions'!$I$6*'Commerical Assumptions'!$C$13*'Commerical Assumptions'!$C$12,0)</f>
        <v>0</v>
      </c>
      <c r="CV47" s="42">
        <f>IF(CV4 = "Yes",-'Commerical Assumptions'!$I$6*'Commerical Assumptions'!$C$13*'Commerical Assumptions'!$C$12,0)</f>
        <v>0</v>
      </c>
    </row>
    <row r="48" spans="1:100" s="21" customFormat="1" ht="20.25" customHeight="1">
      <c r="A48"/>
      <c r="B48"/>
      <c r="C48" s="25"/>
      <c r="D48" s="21" t="s">
        <v>102</v>
      </c>
      <c r="E48" s="41">
        <f>IF(E4 = "Yes",-'Commerical Assumptions'!$I$6*'Commerical Assumptions'!$F$13*'Commerical Assumptions'!$F$12,0)</f>
        <v>0</v>
      </c>
      <c r="F48" s="41">
        <f>IF(F4 = "Yes",-'Commerical Assumptions'!$I$6*'Commerical Assumptions'!$F$13*'Commerical Assumptions'!$F$12,0)</f>
        <v>0</v>
      </c>
      <c r="G48" s="41">
        <f>IF(G4 = "Yes",-'Commerical Assumptions'!$I$6*'Commerical Assumptions'!$F$13*'Commerical Assumptions'!$F$12,0)</f>
        <v>0</v>
      </c>
      <c r="H48" s="41">
        <f>IF(H4 = "Yes",-'Commerical Assumptions'!$I$6*'Commerical Assumptions'!$F$13*'Commerical Assumptions'!$F$12,0)</f>
        <v>-31286.339999999997</v>
      </c>
      <c r="I48" s="41">
        <f>IF(I4 = "Yes",-'Commerical Assumptions'!$I$6*'Commerical Assumptions'!$F$13*'Commerical Assumptions'!$F$12,0)</f>
        <v>-31286.339999999997</v>
      </c>
      <c r="J48" s="41">
        <f>IF(J4 = "Yes",-'Commerical Assumptions'!$I$6*'Commerical Assumptions'!$F$13*'Commerical Assumptions'!$F$12,0)</f>
        <v>-31286.339999999997</v>
      </c>
      <c r="K48" s="41">
        <f>IF(K4 = "Yes",-'Commerical Assumptions'!$I$6*'Commerical Assumptions'!$F$13*'Commerical Assumptions'!$F$12,0)</f>
        <v>-31286.339999999997</v>
      </c>
      <c r="L48" s="41">
        <f>IF(L4 = "Yes",-'Commerical Assumptions'!$I$6*'Commerical Assumptions'!$F$13*'Commerical Assumptions'!$F$12,0)</f>
        <v>-31286.339999999997</v>
      </c>
      <c r="M48" s="41">
        <f>IF(M4 = "Yes",-'Commerical Assumptions'!$I$6*'Commerical Assumptions'!$F$13*'Commerical Assumptions'!$F$12,0)</f>
        <v>-31286.339999999997</v>
      </c>
      <c r="N48" s="41">
        <f>IF(N4 = "Yes",-'Commerical Assumptions'!$I$6*'Commerical Assumptions'!$F$13*'Commerical Assumptions'!$F$12,0)</f>
        <v>-31286.339999999997</v>
      </c>
      <c r="O48" s="41">
        <f>IF(O4 = "Yes",-'Commerical Assumptions'!$I$6*'Commerical Assumptions'!$F$13*'Commerical Assumptions'!$F$12,0)</f>
        <v>-31286.339999999997</v>
      </c>
      <c r="P48" s="41">
        <f>IF(P4 = "Yes",-'Commerical Assumptions'!$I$6*'Commerical Assumptions'!$F$13*'Commerical Assumptions'!$F$12,0)</f>
        <v>-31286.339999999997</v>
      </c>
      <c r="Q48" s="41">
        <f>IF(Q4 = "Yes",-'Commerical Assumptions'!$I$6*'Commerical Assumptions'!$F$13*'Commerical Assumptions'!$F$12,0)</f>
        <v>0</v>
      </c>
      <c r="R48" s="41">
        <f>IF(R4 = "Yes",-'Commerical Assumptions'!$I$6*'Commerical Assumptions'!$F$13*'Commerical Assumptions'!$F$12,0)</f>
        <v>0</v>
      </c>
      <c r="S48" s="41">
        <f>IF(S4 = "Yes",-'Commerical Assumptions'!$I$6*'Commerical Assumptions'!$F$13*'Commerical Assumptions'!$F$12,0)</f>
        <v>0</v>
      </c>
      <c r="T48" s="41">
        <f>IF(T4 = "Yes",-'Commerical Assumptions'!$I$6*'Commerical Assumptions'!$F$13*'Commerical Assumptions'!$F$12,0)</f>
        <v>0</v>
      </c>
      <c r="U48" s="41">
        <f>IF(U4 = "Yes",-'Commerical Assumptions'!$I$6*'Commerical Assumptions'!$F$13*'Commerical Assumptions'!$F$12,0)</f>
        <v>0</v>
      </c>
      <c r="V48" s="41">
        <f>IF(V4 = "Yes",-'Commerical Assumptions'!$I$6*'Commerical Assumptions'!$F$13*'Commerical Assumptions'!$F$12,0)</f>
        <v>0</v>
      </c>
      <c r="W48" s="41">
        <f>IF(W4 = "Yes",-'Commerical Assumptions'!$I$6*'Commerical Assumptions'!$F$13*'Commerical Assumptions'!$F$12,0)</f>
        <v>0</v>
      </c>
      <c r="X48" s="41">
        <f>IF(X4 = "Yes",-'Commerical Assumptions'!$I$6*'Commerical Assumptions'!$F$13*'Commerical Assumptions'!$F$12,0)</f>
        <v>0</v>
      </c>
      <c r="Y48" s="41">
        <f>IF(Y4 = "Yes",-'Commerical Assumptions'!$I$6*'Commerical Assumptions'!$F$13*'Commerical Assumptions'!$F$12,0)</f>
        <v>0</v>
      </c>
      <c r="Z48" s="41">
        <f>IF(Z4 = "Yes",-'Commerical Assumptions'!$I$6*'Commerical Assumptions'!$F$13*'Commerical Assumptions'!$F$12,0)</f>
        <v>0</v>
      </c>
      <c r="AA48" s="41">
        <f>IF(AA4 = "Yes",-'Commerical Assumptions'!$I$6*'Commerical Assumptions'!$F$13*'Commerical Assumptions'!$F$12,0)</f>
        <v>0</v>
      </c>
      <c r="AB48" s="41">
        <f>IF(AB4 = "Yes",-'Commerical Assumptions'!$I$6*'Commerical Assumptions'!$F$13*'Commerical Assumptions'!$F$12,0)</f>
        <v>0</v>
      </c>
      <c r="AC48" s="41">
        <f>IF(AC4 = "Yes",-'Commerical Assumptions'!$I$6*'Commerical Assumptions'!$F$13*'Commerical Assumptions'!$F$12,0)</f>
        <v>0</v>
      </c>
      <c r="AD48" s="41">
        <f>IF(AD4 = "Yes",-'Commerical Assumptions'!$I$6*'Commerical Assumptions'!$F$13*'Commerical Assumptions'!$F$12,0)</f>
        <v>0</v>
      </c>
      <c r="AE48" s="41">
        <f>IF(AE4 = "Yes",-'Commerical Assumptions'!$I$6*'Commerical Assumptions'!$F$13*'Commerical Assumptions'!$F$12,0)</f>
        <v>0</v>
      </c>
      <c r="AF48" s="41">
        <f>IF(AF4 = "Yes",-'Commerical Assumptions'!$I$6*'Commerical Assumptions'!$F$13*'Commerical Assumptions'!$F$12,0)</f>
        <v>0</v>
      </c>
      <c r="AG48" s="41">
        <f>IF(AG4 = "Yes",-'Commerical Assumptions'!$I$6*'Commerical Assumptions'!$F$13*'Commerical Assumptions'!$F$12,0)</f>
        <v>0</v>
      </c>
      <c r="AH48" s="41">
        <f>IF(AH4 = "Yes",-'Commerical Assumptions'!$I$6*'Commerical Assumptions'!$F$13*'Commerical Assumptions'!$F$12,0)</f>
        <v>0</v>
      </c>
      <c r="AI48" s="41">
        <f>IF(AI4 = "Yes",-'Commerical Assumptions'!$I$6*'Commerical Assumptions'!$F$13*'Commerical Assumptions'!$F$12,0)</f>
        <v>0</v>
      </c>
      <c r="AJ48" s="41">
        <f>IF(AJ4 = "Yes",-'Commerical Assumptions'!$I$6*'Commerical Assumptions'!$F$13*'Commerical Assumptions'!$F$12,0)</f>
        <v>0</v>
      </c>
      <c r="AK48" s="41">
        <f>IF(AK4 = "Yes",-'Commerical Assumptions'!$I$6*'Commerical Assumptions'!$F$13*'Commerical Assumptions'!$F$12,0)</f>
        <v>0</v>
      </c>
      <c r="AL48" s="41">
        <f>IF(AL4 = "Yes",-'Commerical Assumptions'!$I$6*'Commerical Assumptions'!$F$13*'Commerical Assumptions'!$F$12,0)</f>
        <v>0</v>
      </c>
      <c r="AM48" s="41">
        <f>IF(AM4 = "Yes",-'Commerical Assumptions'!$I$6*'Commerical Assumptions'!$F$13*'Commerical Assumptions'!$F$12,0)</f>
        <v>0</v>
      </c>
      <c r="AN48" s="41">
        <f>IF(AN4 = "Yes",-'Commerical Assumptions'!$I$6*'Commerical Assumptions'!$F$13*'Commerical Assumptions'!$F$12,0)</f>
        <v>0</v>
      </c>
      <c r="AO48" s="41">
        <f>IF(AO4 = "Yes",-'Commerical Assumptions'!$I$6*'Commerical Assumptions'!$F$13*'Commerical Assumptions'!$F$12,0)</f>
        <v>0</v>
      </c>
      <c r="AP48" s="41">
        <f>IF(AP4 = "Yes",-'Commerical Assumptions'!$I$6*'Commerical Assumptions'!$F$13*'Commerical Assumptions'!$F$12,0)</f>
        <v>0</v>
      </c>
      <c r="AQ48" s="41">
        <f>IF(AQ4 = "Yes",-'Commerical Assumptions'!$I$6*'Commerical Assumptions'!$F$13*'Commerical Assumptions'!$F$12,0)</f>
        <v>0</v>
      </c>
      <c r="AR48" s="41">
        <f>IF(AR4 = "Yes",-'Commerical Assumptions'!$I$6*'Commerical Assumptions'!$F$13*'Commerical Assumptions'!$F$12,0)</f>
        <v>0</v>
      </c>
      <c r="AS48" s="41">
        <f>IF(AS4 = "Yes",-'Commerical Assumptions'!$I$6*'Commerical Assumptions'!$F$13*'Commerical Assumptions'!$F$12,0)</f>
        <v>0</v>
      </c>
      <c r="AT48" s="41">
        <f>IF(AT4 = "Yes",-'Commerical Assumptions'!$I$6*'Commerical Assumptions'!$F$13*'Commerical Assumptions'!$F$12,0)</f>
        <v>0</v>
      </c>
      <c r="AU48" s="41">
        <f>IF(AU4 = "Yes",-'Commerical Assumptions'!$I$6*'Commerical Assumptions'!$F$13*'Commerical Assumptions'!$F$12,0)</f>
        <v>0</v>
      </c>
      <c r="AV48" s="41">
        <f>IF(AV4 = "Yes",-'Commerical Assumptions'!$I$6*'Commerical Assumptions'!$F$13*'Commerical Assumptions'!$F$12,0)</f>
        <v>0</v>
      </c>
      <c r="AW48" s="41">
        <f>IF(AW4 = "Yes",-'Commerical Assumptions'!$I$6*'Commerical Assumptions'!$F$13*'Commerical Assumptions'!$F$12,0)</f>
        <v>0</v>
      </c>
      <c r="AX48" s="41">
        <f>IF(AX4 = "Yes",-'Commerical Assumptions'!$I$6*'Commerical Assumptions'!$F$13*'Commerical Assumptions'!$F$12,0)</f>
        <v>0</v>
      </c>
      <c r="AY48" s="41">
        <f>IF(AY4 = "Yes",-'Commerical Assumptions'!$I$6*'Commerical Assumptions'!$F$13*'Commerical Assumptions'!$F$12,0)</f>
        <v>0</v>
      </c>
      <c r="AZ48" s="41">
        <f>IF(AZ4 = "Yes",-'Commerical Assumptions'!$I$6*'Commerical Assumptions'!$F$13*'Commerical Assumptions'!$F$12,0)</f>
        <v>0</v>
      </c>
      <c r="BA48" s="41">
        <f>IF(BA4 = "Yes",-'Commerical Assumptions'!$I$6*'Commerical Assumptions'!$F$13*'Commerical Assumptions'!$F$12,0)</f>
        <v>0</v>
      </c>
      <c r="BB48" s="41">
        <f>IF(BB4 = "Yes",-'Commerical Assumptions'!$I$6*'Commerical Assumptions'!$F$13*'Commerical Assumptions'!$F$12,0)</f>
        <v>0</v>
      </c>
      <c r="BC48" s="41">
        <f>IF(BC4 = "Yes",-'Commerical Assumptions'!$I$6*'Commerical Assumptions'!$F$13*'Commerical Assumptions'!$F$12,0)</f>
        <v>0</v>
      </c>
      <c r="BD48" s="41">
        <f>IF(BD4 = "Yes",-'Commerical Assumptions'!$I$6*'Commerical Assumptions'!$F$13*'Commerical Assumptions'!$F$12,0)</f>
        <v>0</v>
      </c>
      <c r="BE48" s="41">
        <f>IF(BE4 = "Yes",-'Commerical Assumptions'!$I$6*'Commerical Assumptions'!$F$13*'Commerical Assumptions'!$F$12,0)</f>
        <v>0</v>
      </c>
      <c r="BF48" s="41">
        <f>IF(BF4 = "Yes",-'Commerical Assumptions'!$I$6*'Commerical Assumptions'!$F$13*'Commerical Assumptions'!$F$12,0)</f>
        <v>0</v>
      </c>
      <c r="BG48" s="41">
        <f>IF(BG4 = "Yes",-'Commerical Assumptions'!$I$6*'Commerical Assumptions'!$F$13*'Commerical Assumptions'!$F$12,0)</f>
        <v>0</v>
      </c>
      <c r="BH48" s="41">
        <f>IF(BH4 = "Yes",-'Commerical Assumptions'!$I$6*'Commerical Assumptions'!$F$13*'Commerical Assumptions'!$F$12,0)</f>
        <v>0</v>
      </c>
      <c r="BI48" s="41">
        <f>IF(BI4 = "Yes",-'Commerical Assumptions'!$I$6*'Commerical Assumptions'!$F$13*'Commerical Assumptions'!$F$12,0)</f>
        <v>0</v>
      </c>
      <c r="BJ48" s="41">
        <f>IF(BJ4 = "Yes",-'Commerical Assumptions'!$I$6*'Commerical Assumptions'!$F$13*'Commerical Assumptions'!$F$12,0)</f>
        <v>0</v>
      </c>
      <c r="BK48" s="41">
        <f>IF(BK4 = "Yes",-'Commerical Assumptions'!$I$6*'Commerical Assumptions'!$F$13*'Commerical Assumptions'!$F$12,0)</f>
        <v>0</v>
      </c>
      <c r="BL48" s="41">
        <f>IF(BL4 = "Yes",-'Commerical Assumptions'!$I$6*'Commerical Assumptions'!$F$13*'Commerical Assumptions'!$F$12,0)</f>
        <v>0</v>
      </c>
      <c r="BM48" s="41">
        <f>IF(BM4 = "Yes",-'Commerical Assumptions'!$I$6*'Commerical Assumptions'!$F$13*'Commerical Assumptions'!$F$12,0)</f>
        <v>0</v>
      </c>
      <c r="BN48" s="41">
        <f>IF(BN4 = "Yes",-'Commerical Assumptions'!$I$6*'Commerical Assumptions'!$F$13*'Commerical Assumptions'!$F$12,0)</f>
        <v>0</v>
      </c>
      <c r="BO48" s="41">
        <f>IF(BO4 = "Yes",-'Commerical Assumptions'!$I$6*'Commerical Assumptions'!$F$13*'Commerical Assumptions'!$F$12,0)</f>
        <v>0</v>
      </c>
      <c r="BP48" s="41">
        <f>IF(BP4 = "Yes",-'Commerical Assumptions'!$I$6*'Commerical Assumptions'!$F$13*'Commerical Assumptions'!$F$12,0)</f>
        <v>0</v>
      </c>
      <c r="BQ48" s="41">
        <f>IF(BQ4 = "Yes",-'Commerical Assumptions'!$I$6*'Commerical Assumptions'!$F$13*'Commerical Assumptions'!$F$12,0)</f>
        <v>0</v>
      </c>
      <c r="BR48" s="41">
        <f>IF(BR4 = "Yes",-'Commerical Assumptions'!$I$6*'Commerical Assumptions'!$F$13*'Commerical Assumptions'!$F$12,0)</f>
        <v>0</v>
      </c>
      <c r="BS48" s="41">
        <f>IF(BS4 = "Yes",-'Commerical Assumptions'!$I$6*'Commerical Assumptions'!$F$13*'Commerical Assumptions'!$F$12,0)</f>
        <v>0</v>
      </c>
      <c r="BT48" s="41">
        <f>IF(BT4 = "Yes",-'Commerical Assumptions'!$I$6*'Commerical Assumptions'!$F$13*'Commerical Assumptions'!$F$12,0)</f>
        <v>0</v>
      </c>
      <c r="BU48" s="41">
        <f>IF(BU4 = "Yes",-'Commerical Assumptions'!$I$6*'Commerical Assumptions'!$F$13*'Commerical Assumptions'!$F$12,0)</f>
        <v>0</v>
      </c>
      <c r="BV48" s="41">
        <f>IF(BV4 = "Yes",-'Commerical Assumptions'!$I$6*'Commerical Assumptions'!$F$13*'Commerical Assumptions'!$F$12,0)</f>
        <v>0</v>
      </c>
      <c r="BW48" s="41">
        <f>IF(BW4 = "Yes",-'Commerical Assumptions'!$I$6*'Commerical Assumptions'!$F$13*'Commerical Assumptions'!$F$12,0)</f>
        <v>0</v>
      </c>
      <c r="BX48" s="41">
        <f>IF(BX4 = "Yes",-'Commerical Assumptions'!$I$6*'Commerical Assumptions'!$F$13*'Commerical Assumptions'!$F$12,0)</f>
        <v>0</v>
      </c>
      <c r="BY48" s="41">
        <f>IF(BY4 = "Yes",-'Commerical Assumptions'!$I$6*'Commerical Assumptions'!$F$13*'Commerical Assumptions'!$F$12,0)</f>
        <v>0</v>
      </c>
      <c r="BZ48" s="41">
        <f>IF(BZ4 = "Yes",-'Commerical Assumptions'!$I$6*'Commerical Assumptions'!$F$13*'Commerical Assumptions'!$F$12,0)</f>
        <v>0</v>
      </c>
      <c r="CA48" s="41">
        <f>IF(CA4 = "Yes",-'Commerical Assumptions'!$I$6*'Commerical Assumptions'!$F$13*'Commerical Assumptions'!$F$12,0)</f>
        <v>0</v>
      </c>
      <c r="CB48" s="41">
        <f>IF(CB4 = "Yes",-'Commerical Assumptions'!$I$6*'Commerical Assumptions'!$F$13*'Commerical Assumptions'!$F$12,0)</f>
        <v>0</v>
      </c>
      <c r="CC48" s="41">
        <f>IF(CC4 = "Yes",-'Commerical Assumptions'!$I$6*'Commerical Assumptions'!$F$13*'Commerical Assumptions'!$F$12,0)</f>
        <v>0</v>
      </c>
      <c r="CD48" s="41">
        <f>IF(CD4 = "Yes",-'Commerical Assumptions'!$I$6*'Commerical Assumptions'!$F$13*'Commerical Assumptions'!$F$12,0)</f>
        <v>0</v>
      </c>
      <c r="CE48" s="41">
        <f>IF(CE4 = "Yes",-'Commerical Assumptions'!$I$6*'Commerical Assumptions'!$F$13*'Commerical Assumptions'!$F$12,0)</f>
        <v>0</v>
      </c>
      <c r="CF48" s="41">
        <f>IF(CF4 = "Yes",-'Commerical Assumptions'!$I$6*'Commerical Assumptions'!$F$13*'Commerical Assumptions'!$F$12,0)</f>
        <v>0</v>
      </c>
      <c r="CG48" s="41">
        <f>IF(CG4 = "Yes",-'Commerical Assumptions'!$I$6*'Commerical Assumptions'!$F$13*'Commerical Assumptions'!$F$12,0)</f>
        <v>0</v>
      </c>
      <c r="CH48" s="41">
        <f>IF(CH4 = "Yes",-'Commerical Assumptions'!$I$6*'Commerical Assumptions'!$F$13*'Commerical Assumptions'!$F$12,0)</f>
        <v>0</v>
      </c>
      <c r="CI48" s="41">
        <f>IF(CI4 = "Yes",-'Commerical Assumptions'!$I$6*'Commerical Assumptions'!$F$13*'Commerical Assumptions'!$F$12,0)</f>
        <v>0</v>
      </c>
      <c r="CJ48" s="41">
        <f>IF(CJ4 = "Yes",-'Commerical Assumptions'!$I$6*'Commerical Assumptions'!$F$13*'Commerical Assumptions'!$F$12,0)</f>
        <v>0</v>
      </c>
      <c r="CK48" s="41">
        <f>IF(CK4 = "Yes",-'Commerical Assumptions'!$I$6*'Commerical Assumptions'!$F$13*'Commerical Assumptions'!$F$12,0)</f>
        <v>0</v>
      </c>
      <c r="CL48" s="41">
        <f>IF(CL4 = "Yes",-'Commerical Assumptions'!$I$6*'Commerical Assumptions'!$F$13*'Commerical Assumptions'!$F$12,0)</f>
        <v>0</v>
      </c>
      <c r="CM48" s="41">
        <f>IF(CM4 = "Yes",-'Commerical Assumptions'!$I$6*'Commerical Assumptions'!$F$13*'Commerical Assumptions'!$F$12,0)</f>
        <v>0</v>
      </c>
      <c r="CN48" s="41">
        <f>IF(CN4 = "Yes",-'Commerical Assumptions'!$I$6*'Commerical Assumptions'!$F$13*'Commerical Assumptions'!$F$12,0)</f>
        <v>0</v>
      </c>
      <c r="CO48" s="41">
        <f>IF(CO4 = "Yes",-'Commerical Assumptions'!$I$6*'Commerical Assumptions'!$F$13*'Commerical Assumptions'!$F$12,0)</f>
        <v>0</v>
      </c>
      <c r="CP48" s="41">
        <f>IF(CP4 = "Yes",-'Commerical Assumptions'!$I$6*'Commerical Assumptions'!$F$13*'Commerical Assumptions'!$F$12,0)</f>
        <v>0</v>
      </c>
      <c r="CQ48" s="41">
        <f>IF(CQ4 = "Yes",-'Commerical Assumptions'!$I$6*'Commerical Assumptions'!$F$13*'Commerical Assumptions'!$F$12,0)</f>
        <v>0</v>
      </c>
      <c r="CR48" s="41">
        <f>IF(CR4 = "Yes",-'Commerical Assumptions'!$I$6*'Commerical Assumptions'!$F$13*'Commerical Assumptions'!$F$12,0)</f>
        <v>0</v>
      </c>
      <c r="CS48" s="41">
        <f>IF(CS4 = "Yes",-'Commerical Assumptions'!$I$6*'Commerical Assumptions'!$F$13*'Commerical Assumptions'!$F$12,0)</f>
        <v>0</v>
      </c>
      <c r="CT48" s="41">
        <f>IF(CT4 = "Yes",-'Commerical Assumptions'!$I$6*'Commerical Assumptions'!$F$13*'Commerical Assumptions'!$F$12,0)</f>
        <v>0</v>
      </c>
      <c r="CU48" s="41">
        <f>IF(CU4 = "Yes",-'Commerical Assumptions'!$I$6*'Commerical Assumptions'!$F$13*'Commerical Assumptions'!$F$12,0)</f>
        <v>0</v>
      </c>
      <c r="CV48" s="41">
        <f>IF(CV4 = "Yes",-'Commerical Assumptions'!$I$6*'Commerical Assumptions'!$F$13*'Commerical Assumptions'!$F$12,0)</f>
        <v>0</v>
      </c>
    </row>
    <row r="49" spans="1:100" ht="20.25" customHeight="1">
      <c r="C49" s="25"/>
      <c r="D49" t="s">
        <v>103</v>
      </c>
      <c r="E49" s="42">
        <f>IF(E4 = "Yes",-'Commerical Assumptions'!$I$6*'Commerical Assumptions'!$I$13*'Commerical Assumptions'!$I$12,0)</f>
        <v>0</v>
      </c>
      <c r="F49" s="42">
        <f>IF(F4 = "Yes",-'Commerical Assumptions'!$I$6*'Commerical Assumptions'!$I$13*'Commerical Assumptions'!$I$12,0)</f>
        <v>0</v>
      </c>
      <c r="G49" s="42">
        <f>IF(G4 = "Yes",-'Commerical Assumptions'!$I$6*'Commerical Assumptions'!$I$13*'Commerical Assumptions'!$I$12,0)</f>
        <v>0</v>
      </c>
      <c r="H49" s="42">
        <f>IF(H4 = "Yes",-'Commerical Assumptions'!$I$6*'Commerical Assumptions'!$I$13*'Commerical Assumptions'!$I$12,0)</f>
        <v>-31286.339999999997</v>
      </c>
      <c r="I49" s="42">
        <f>IF(I4 = "Yes",-'Commerical Assumptions'!$I$6*'Commerical Assumptions'!$I$13*'Commerical Assumptions'!$I$12,0)</f>
        <v>-31286.339999999997</v>
      </c>
      <c r="J49" s="42">
        <f>IF(J4 = "Yes",-'Commerical Assumptions'!$I$6*'Commerical Assumptions'!$I$13*'Commerical Assumptions'!$I$12,0)</f>
        <v>-31286.339999999997</v>
      </c>
      <c r="K49" s="42">
        <f>IF(K4 = "Yes",-'Commerical Assumptions'!$I$6*'Commerical Assumptions'!$I$13*'Commerical Assumptions'!$I$12,0)</f>
        <v>-31286.339999999997</v>
      </c>
      <c r="L49" s="42">
        <f>IF(L4 = "Yes",-'Commerical Assumptions'!$I$6*'Commerical Assumptions'!$I$13*'Commerical Assumptions'!$I$12,0)</f>
        <v>-31286.339999999997</v>
      </c>
      <c r="M49" s="42">
        <f>IF(M4 = "Yes",-'Commerical Assumptions'!$I$6*'Commerical Assumptions'!$I$13*'Commerical Assumptions'!$I$12,0)</f>
        <v>-31286.339999999997</v>
      </c>
      <c r="N49" s="42">
        <f>IF(N4 = "Yes",-'Commerical Assumptions'!$I$6*'Commerical Assumptions'!$I$13*'Commerical Assumptions'!$I$12,0)</f>
        <v>-31286.339999999997</v>
      </c>
      <c r="O49" s="42">
        <f>IF(O4 = "Yes",-'Commerical Assumptions'!$I$6*'Commerical Assumptions'!$I$13*'Commerical Assumptions'!$I$12,0)</f>
        <v>-31286.339999999997</v>
      </c>
      <c r="P49" s="42">
        <f>IF(P4 = "Yes",-'Commerical Assumptions'!$I$6*'Commerical Assumptions'!$I$13*'Commerical Assumptions'!$I$12,0)</f>
        <v>-31286.339999999997</v>
      </c>
      <c r="Q49" s="42">
        <f>IF(Q4 = "Yes",-'Commerical Assumptions'!$I$6*'Commerical Assumptions'!$I$13*'Commerical Assumptions'!$I$12,0)</f>
        <v>0</v>
      </c>
      <c r="R49" s="42">
        <f>IF(R4 = "Yes",-'Commerical Assumptions'!$I$6*'Commerical Assumptions'!$I$13*'Commerical Assumptions'!$I$12,0)</f>
        <v>0</v>
      </c>
      <c r="S49" s="42">
        <f>IF(S4 = "Yes",-'Commerical Assumptions'!$I$6*'Commerical Assumptions'!$I$13*'Commerical Assumptions'!$I$12,0)</f>
        <v>0</v>
      </c>
      <c r="T49" s="42">
        <f>IF(T4 = "Yes",-'Commerical Assumptions'!$I$6*'Commerical Assumptions'!$I$13*'Commerical Assumptions'!$I$12,0)</f>
        <v>0</v>
      </c>
      <c r="U49" s="42">
        <f>IF(U4 = "Yes",-'Commerical Assumptions'!$I$6*'Commerical Assumptions'!$I$13*'Commerical Assumptions'!$I$12,0)</f>
        <v>0</v>
      </c>
      <c r="V49" s="42">
        <f>IF(V4 = "Yes",-'Commerical Assumptions'!$I$6*'Commerical Assumptions'!$I$13*'Commerical Assumptions'!$I$12,0)</f>
        <v>0</v>
      </c>
      <c r="W49" s="42">
        <f>IF(W4 = "Yes",-'Commerical Assumptions'!$I$6*'Commerical Assumptions'!$I$13*'Commerical Assumptions'!$I$12,0)</f>
        <v>0</v>
      </c>
      <c r="X49" s="42">
        <f>IF(X4 = "Yes",-'Commerical Assumptions'!$I$6*'Commerical Assumptions'!$I$13*'Commerical Assumptions'!$I$12,0)</f>
        <v>0</v>
      </c>
      <c r="Y49" s="42">
        <f>IF(Y4 = "Yes",-'Commerical Assumptions'!$I$6*'Commerical Assumptions'!$I$13*'Commerical Assumptions'!$I$12,0)</f>
        <v>0</v>
      </c>
      <c r="Z49" s="42">
        <f>IF(Z4 = "Yes",-'Commerical Assumptions'!$I$6*'Commerical Assumptions'!$I$13*'Commerical Assumptions'!$I$12,0)</f>
        <v>0</v>
      </c>
      <c r="AA49" s="42">
        <f>IF(AA4 = "Yes",-'Commerical Assumptions'!$I$6*'Commerical Assumptions'!$I$13*'Commerical Assumptions'!$I$12,0)</f>
        <v>0</v>
      </c>
      <c r="AB49" s="42">
        <f>IF(AB4 = "Yes",-'Commerical Assumptions'!$I$6*'Commerical Assumptions'!$I$13*'Commerical Assumptions'!$I$12,0)</f>
        <v>0</v>
      </c>
      <c r="AC49" s="42">
        <f>IF(AC4 = "Yes",-'Commerical Assumptions'!$I$6*'Commerical Assumptions'!$I$13*'Commerical Assumptions'!$I$12,0)</f>
        <v>0</v>
      </c>
      <c r="AD49" s="42">
        <f>IF(AD4 = "Yes",-'Commerical Assumptions'!$I$6*'Commerical Assumptions'!$I$13*'Commerical Assumptions'!$I$12,0)</f>
        <v>0</v>
      </c>
      <c r="AE49" s="42">
        <f>IF(AE4 = "Yes",-'Commerical Assumptions'!$I$6*'Commerical Assumptions'!$I$13*'Commerical Assumptions'!$I$12,0)</f>
        <v>0</v>
      </c>
      <c r="AF49" s="42">
        <f>IF(AF4 = "Yes",-'Commerical Assumptions'!$I$6*'Commerical Assumptions'!$I$13*'Commerical Assumptions'!$I$12,0)</f>
        <v>0</v>
      </c>
      <c r="AG49" s="42">
        <f>IF(AG4 = "Yes",-'Commerical Assumptions'!$I$6*'Commerical Assumptions'!$I$13*'Commerical Assumptions'!$I$12,0)</f>
        <v>0</v>
      </c>
      <c r="AH49" s="42">
        <f>IF(AH4 = "Yes",-'Commerical Assumptions'!$I$6*'Commerical Assumptions'!$I$13*'Commerical Assumptions'!$I$12,0)</f>
        <v>0</v>
      </c>
      <c r="AI49" s="42">
        <f>IF(AI4 = "Yes",-'Commerical Assumptions'!$I$6*'Commerical Assumptions'!$I$13*'Commerical Assumptions'!$I$12,0)</f>
        <v>0</v>
      </c>
      <c r="AJ49" s="42">
        <f>IF(AJ4 = "Yes",-'Commerical Assumptions'!$I$6*'Commerical Assumptions'!$I$13*'Commerical Assumptions'!$I$12,0)</f>
        <v>0</v>
      </c>
      <c r="AK49" s="42">
        <f>IF(AK4 = "Yes",-'Commerical Assumptions'!$I$6*'Commerical Assumptions'!$I$13*'Commerical Assumptions'!$I$12,0)</f>
        <v>0</v>
      </c>
      <c r="AL49" s="42">
        <f>IF(AL4 = "Yes",-'Commerical Assumptions'!$I$6*'Commerical Assumptions'!$I$13*'Commerical Assumptions'!$I$12,0)</f>
        <v>0</v>
      </c>
      <c r="AM49" s="42">
        <f>IF(AM4 = "Yes",-'Commerical Assumptions'!$I$6*'Commerical Assumptions'!$I$13*'Commerical Assumptions'!$I$12,0)</f>
        <v>0</v>
      </c>
      <c r="AN49" s="42">
        <f>IF(AN4 = "Yes",-'Commerical Assumptions'!$I$6*'Commerical Assumptions'!$I$13*'Commerical Assumptions'!$I$12,0)</f>
        <v>0</v>
      </c>
      <c r="AO49" s="42">
        <f>IF(AO4 = "Yes",-'Commerical Assumptions'!$I$6*'Commerical Assumptions'!$I$13*'Commerical Assumptions'!$I$12,0)</f>
        <v>0</v>
      </c>
      <c r="AP49" s="42">
        <f>IF(AP4 = "Yes",-'Commerical Assumptions'!$I$6*'Commerical Assumptions'!$I$13*'Commerical Assumptions'!$I$12,0)</f>
        <v>0</v>
      </c>
      <c r="AQ49" s="42">
        <f>IF(AQ4 = "Yes",-'Commerical Assumptions'!$I$6*'Commerical Assumptions'!$I$13*'Commerical Assumptions'!$I$12,0)</f>
        <v>0</v>
      </c>
      <c r="AR49" s="42">
        <f>IF(AR4 = "Yes",-'Commerical Assumptions'!$I$6*'Commerical Assumptions'!$I$13*'Commerical Assumptions'!$I$12,0)</f>
        <v>0</v>
      </c>
      <c r="AS49" s="42">
        <f>IF(AS4 = "Yes",-'Commerical Assumptions'!$I$6*'Commerical Assumptions'!$I$13*'Commerical Assumptions'!$I$12,0)</f>
        <v>0</v>
      </c>
      <c r="AT49" s="42">
        <f>IF(AT4 = "Yes",-'Commerical Assumptions'!$I$6*'Commerical Assumptions'!$I$13*'Commerical Assumptions'!$I$12,0)</f>
        <v>0</v>
      </c>
      <c r="AU49" s="42">
        <f>IF(AU4 = "Yes",-'Commerical Assumptions'!$I$6*'Commerical Assumptions'!$I$13*'Commerical Assumptions'!$I$12,0)</f>
        <v>0</v>
      </c>
      <c r="AV49" s="42">
        <f>IF(AV4 = "Yes",-'Commerical Assumptions'!$I$6*'Commerical Assumptions'!$I$13*'Commerical Assumptions'!$I$12,0)</f>
        <v>0</v>
      </c>
      <c r="AW49" s="42">
        <f>IF(AW4 = "Yes",-'Commerical Assumptions'!$I$6*'Commerical Assumptions'!$I$13*'Commerical Assumptions'!$I$12,0)</f>
        <v>0</v>
      </c>
      <c r="AX49" s="42">
        <f>IF(AX4 = "Yes",-'Commerical Assumptions'!$I$6*'Commerical Assumptions'!$I$13*'Commerical Assumptions'!$I$12,0)</f>
        <v>0</v>
      </c>
      <c r="AY49" s="42">
        <f>IF(AY4 = "Yes",-'Commerical Assumptions'!$I$6*'Commerical Assumptions'!$I$13*'Commerical Assumptions'!$I$12,0)</f>
        <v>0</v>
      </c>
      <c r="AZ49" s="42">
        <f>IF(AZ4 = "Yes",-'Commerical Assumptions'!$I$6*'Commerical Assumptions'!$I$13*'Commerical Assumptions'!$I$12,0)</f>
        <v>0</v>
      </c>
      <c r="BA49" s="42">
        <f>IF(BA4 = "Yes",-'Commerical Assumptions'!$I$6*'Commerical Assumptions'!$I$13*'Commerical Assumptions'!$I$12,0)</f>
        <v>0</v>
      </c>
      <c r="BB49" s="42">
        <f>IF(BB4 = "Yes",-'Commerical Assumptions'!$I$6*'Commerical Assumptions'!$I$13*'Commerical Assumptions'!$I$12,0)</f>
        <v>0</v>
      </c>
      <c r="BC49" s="42">
        <f>IF(BC4 = "Yes",-'Commerical Assumptions'!$I$6*'Commerical Assumptions'!$I$13*'Commerical Assumptions'!$I$12,0)</f>
        <v>0</v>
      </c>
      <c r="BD49" s="42">
        <f>IF(BD4 = "Yes",-'Commerical Assumptions'!$I$6*'Commerical Assumptions'!$I$13*'Commerical Assumptions'!$I$12,0)</f>
        <v>0</v>
      </c>
      <c r="BE49" s="42">
        <f>IF(BE4 = "Yes",-'Commerical Assumptions'!$I$6*'Commerical Assumptions'!$I$13*'Commerical Assumptions'!$I$12,0)</f>
        <v>0</v>
      </c>
      <c r="BF49" s="42">
        <f>IF(BF4 = "Yes",-'Commerical Assumptions'!$I$6*'Commerical Assumptions'!$I$13*'Commerical Assumptions'!$I$12,0)</f>
        <v>0</v>
      </c>
      <c r="BG49" s="42">
        <f>IF(BG4 = "Yes",-'Commerical Assumptions'!$I$6*'Commerical Assumptions'!$I$13*'Commerical Assumptions'!$I$12,0)</f>
        <v>0</v>
      </c>
      <c r="BH49" s="42">
        <f>IF(BH4 = "Yes",-'Commerical Assumptions'!$I$6*'Commerical Assumptions'!$I$13*'Commerical Assumptions'!$I$12,0)</f>
        <v>0</v>
      </c>
      <c r="BI49" s="42">
        <f>IF(BI4 = "Yes",-'Commerical Assumptions'!$I$6*'Commerical Assumptions'!$I$13*'Commerical Assumptions'!$I$12,0)</f>
        <v>0</v>
      </c>
      <c r="BJ49" s="42">
        <f>IF(BJ4 = "Yes",-'Commerical Assumptions'!$I$6*'Commerical Assumptions'!$I$13*'Commerical Assumptions'!$I$12,0)</f>
        <v>0</v>
      </c>
      <c r="BK49" s="42">
        <f>IF(BK4 = "Yes",-'Commerical Assumptions'!$I$6*'Commerical Assumptions'!$I$13*'Commerical Assumptions'!$I$12,0)</f>
        <v>0</v>
      </c>
      <c r="BL49" s="42">
        <f>IF(BL4 = "Yes",-'Commerical Assumptions'!$I$6*'Commerical Assumptions'!$I$13*'Commerical Assumptions'!$I$12,0)</f>
        <v>0</v>
      </c>
      <c r="BM49" s="42">
        <f>IF(BM4 = "Yes",-'Commerical Assumptions'!$I$6*'Commerical Assumptions'!$I$13*'Commerical Assumptions'!$I$12,0)</f>
        <v>0</v>
      </c>
      <c r="BN49" s="42">
        <f>IF(BN4 = "Yes",-'Commerical Assumptions'!$I$6*'Commerical Assumptions'!$I$13*'Commerical Assumptions'!$I$12,0)</f>
        <v>0</v>
      </c>
      <c r="BO49" s="42">
        <f>IF(BO4 = "Yes",-'Commerical Assumptions'!$I$6*'Commerical Assumptions'!$I$13*'Commerical Assumptions'!$I$12,0)</f>
        <v>0</v>
      </c>
      <c r="BP49" s="42">
        <f>IF(BP4 = "Yes",-'Commerical Assumptions'!$I$6*'Commerical Assumptions'!$I$13*'Commerical Assumptions'!$I$12,0)</f>
        <v>0</v>
      </c>
      <c r="BQ49" s="42">
        <f>IF(BQ4 = "Yes",-'Commerical Assumptions'!$I$6*'Commerical Assumptions'!$I$13*'Commerical Assumptions'!$I$12,0)</f>
        <v>0</v>
      </c>
      <c r="BR49" s="42">
        <f>IF(BR4 = "Yes",-'Commerical Assumptions'!$I$6*'Commerical Assumptions'!$I$13*'Commerical Assumptions'!$I$12,0)</f>
        <v>0</v>
      </c>
      <c r="BS49" s="42">
        <f>IF(BS4 = "Yes",-'Commerical Assumptions'!$I$6*'Commerical Assumptions'!$I$13*'Commerical Assumptions'!$I$12,0)</f>
        <v>0</v>
      </c>
      <c r="BT49" s="42">
        <f>IF(BT4 = "Yes",-'Commerical Assumptions'!$I$6*'Commerical Assumptions'!$I$13*'Commerical Assumptions'!$I$12,0)</f>
        <v>0</v>
      </c>
      <c r="BU49" s="42">
        <f>IF(BU4 = "Yes",-'Commerical Assumptions'!$I$6*'Commerical Assumptions'!$I$13*'Commerical Assumptions'!$I$12,0)</f>
        <v>0</v>
      </c>
      <c r="BV49" s="42">
        <f>IF(BV4 = "Yes",-'Commerical Assumptions'!$I$6*'Commerical Assumptions'!$I$13*'Commerical Assumptions'!$I$12,0)</f>
        <v>0</v>
      </c>
      <c r="BW49" s="42">
        <f>IF(BW4 = "Yes",-'Commerical Assumptions'!$I$6*'Commerical Assumptions'!$I$13*'Commerical Assumptions'!$I$12,0)</f>
        <v>0</v>
      </c>
      <c r="BX49" s="42">
        <f>IF(BX4 = "Yes",-'Commerical Assumptions'!$I$6*'Commerical Assumptions'!$I$13*'Commerical Assumptions'!$I$12,0)</f>
        <v>0</v>
      </c>
      <c r="BY49" s="42">
        <f>IF(BY4 = "Yes",-'Commerical Assumptions'!$I$6*'Commerical Assumptions'!$I$13*'Commerical Assumptions'!$I$12,0)</f>
        <v>0</v>
      </c>
      <c r="BZ49" s="42">
        <f>IF(BZ4 = "Yes",-'Commerical Assumptions'!$I$6*'Commerical Assumptions'!$I$13*'Commerical Assumptions'!$I$12,0)</f>
        <v>0</v>
      </c>
      <c r="CA49" s="42">
        <f>IF(CA4 = "Yes",-'Commerical Assumptions'!$I$6*'Commerical Assumptions'!$I$13*'Commerical Assumptions'!$I$12,0)</f>
        <v>0</v>
      </c>
      <c r="CB49" s="42">
        <f>IF(CB4 = "Yes",-'Commerical Assumptions'!$I$6*'Commerical Assumptions'!$I$13*'Commerical Assumptions'!$I$12,0)</f>
        <v>0</v>
      </c>
      <c r="CC49" s="42">
        <f>IF(CC4 = "Yes",-'Commerical Assumptions'!$I$6*'Commerical Assumptions'!$I$13*'Commerical Assumptions'!$I$12,0)</f>
        <v>0</v>
      </c>
      <c r="CD49" s="42">
        <f>IF(CD4 = "Yes",-'Commerical Assumptions'!$I$6*'Commerical Assumptions'!$I$13*'Commerical Assumptions'!$I$12,0)</f>
        <v>0</v>
      </c>
      <c r="CE49" s="42">
        <f>IF(CE4 = "Yes",-'Commerical Assumptions'!$I$6*'Commerical Assumptions'!$I$13*'Commerical Assumptions'!$I$12,0)</f>
        <v>0</v>
      </c>
      <c r="CF49" s="42">
        <f>IF(CF4 = "Yes",-'Commerical Assumptions'!$I$6*'Commerical Assumptions'!$I$13*'Commerical Assumptions'!$I$12,0)</f>
        <v>0</v>
      </c>
      <c r="CG49" s="42">
        <f>IF(CG4 = "Yes",-'Commerical Assumptions'!$I$6*'Commerical Assumptions'!$I$13*'Commerical Assumptions'!$I$12,0)</f>
        <v>0</v>
      </c>
      <c r="CH49" s="42">
        <f>IF(CH4 = "Yes",-'Commerical Assumptions'!$I$6*'Commerical Assumptions'!$I$13*'Commerical Assumptions'!$I$12,0)</f>
        <v>0</v>
      </c>
      <c r="CI49" s="42">
        <f>IF(CI4 = "Yes",-'Commerical Assumptions'!$I$6*'Commerical Assumptions'!$I$13*'Commerical Assumptions'!$I$12,0)</f>
        <v>0</v>
      </c>
      <c r="CJ49" s="42">
        <f>IF(CJ4 = "Yes",-'Commerical Assumptions'!$I$6*'Commerical Assumptions'!$I$13*'Commerical Assumptions'!$I$12,0)</f>
        <v>0</v>
      </c>
      <c r="CK49" s="42">
        <f>IF(CK4 = "Yes",-'Commerical Assumptions'!$I$6*'Commerical Assumptions'!$I$13*'Commerical Assumptions'!$I$12,0)</f>
        <v>0</v>
      </c>
      <c r="CL49" s="42">
        <f>IF(CL4 = "Yes",-'Commerical Assumptions'!$I$6*'Commerical Assumptions'!$I$13*'Commerical Assumptions'!$I$12,0)</f>
        <v>0</v>
      </c>
      <c r="CM49" s="42">
        <f>IF(CM4 = "Yes",-'Commerical Assumptions'!$I$6*'Commerical Assumptions'!$I$13*'Commerical Assumptions'!$I$12,0)</f>
        <v>0</v>
      </c>
      <c r="CN49" s="42">
        <f>IF(CN4 = "Yes",-'Commerical Assumptions'!$I$6*'Commerical Assumptions'!$I$13*'Commerical Assumptions'!$I$12,0)</f>
        <v>0</v>
      </c>
      <c r="CO49" s="42">
        <f>IF(CO4 = "Yes",-'Commerical Assumptions'!$I$6*'Commerical Assumptions'!$I$13*'Commerical Assumptions'!$I$12,0)</f>
        <v>0</v>
      </c>
      <c r="CP49" s="42">
        <f>IF(CP4 = "Yes",-'Commerical Assumptions'!$I$6*'Commerical Assumptions'!$I$13*'Commerical Assumptions'!$I$12,0)</f>
        <v>0</v>
      </c>
      <c r="CQ49" s="42">
        <f>IF(CQ4 = "Yes",-'Commerical Assumptions'!$I$6*'Commerical Assumptions'!$I$13*'Commerical Assumptions'!$I$12,0)</f>
        <v>0</v>
      </c>
      <c r="CR49" s="42">
        <f>IF(CR4 = "Yes",-'Commerical Assumptions'!$I$6*'Commerical Assumptions'!$I$13*'Commerical Assumptions'!$I$12,0)</f>
        <v>0</v>
      </c>
      <c r="CS49" s="42">
        <f>IF(CS4 = "Yes",-'Commerical Assumptions'!$I$6*'Commerical Assumptions'!$I$13*'Commerical Assumptions'!$I$12,0)</f>
        <v>0</v>
      </c>
      <c r="CT49" s="42">
        <f>IF(CT4 = "Yes",-'Commerical Assumptions'!$I$6*'Commerical Assumptions'!$I$13*'Commerical Assumptions'!$I$12,0)</f>
        <v>0</v>
      </c>
      <c r="CU49" s="42">
        <f>IF(CU4 = "Yes",-'Commerical Assumptions'!$I$6*'Commerical Assumptions'!$I$13*'Commerical Assumptions'!$I$12,0)</f>
        <v>0</v>
      </c>
      <c r="CV49" s="42">
        <f>IF(CV4 = "Yes",-'Commerical Assumptions'!$I$6*'Commerical Assumptions'!$I$13*'Commerical Assumptions'!$I$12,0)</f>
        <v>0</v>
      </c>
    </row>
    <row r="50" spans="1:100" s="21" customFormat="1" ht="20.25" customHeight="1">
      <c r="A50"/>
      <c r="B50"/>
      <c r="C50" s="25"/>
      <c r="D50" s="21" t="s">
        <v>90</v>
      </c>
      <c r="E50" s="41">
        <f>IF(E4 = "Yes",-'Commerical Assumptions'!$I$6*'Commerical Assumptions'!$L$13*'Commerical Assumptions'!$L$12,0)</f>
        <v>0</v>
      </c>
      <c r="F50" s="41">
        <f>IF(F4 = "Yes",-'Commerical Assumptions'!$I$6*'Commerical Assumptions'!$L$13*'Commerical Assumptions'!$L$12,0)</f>
        <v>0</v>
      </c>
      <c r="G50" s="41">
        <f>IF(G4 = "Yes",-'Commerical Assumptions'!$I$6*'Commerical Assumptions'!$L$13*'Commerical Assumptions'!$L$12,0)</f>
        <v>0</v>
      </c>
      <c r="H50" s="41">
        <f>IF(H4 = "Yes",-'Commerical Assumptions'!$I$6*'Commerical Assumptions'!$L$13*'Commerical Assumptions'!$L$12,0)</f>
        <v>-3862.5335999999998</v>
      </c>
      <c r="I50" s="41">
        <f>IF(I4 = "Yes",-'Commerical Assumptions'!$I$6*'Commerical Assumptions'!$L$13*'Commerical Assumptions'!$L$12,0)</f>
        <v>-3862.5335999999998</v>
      </c>
      <c r="J50" s="41">
        <f>IF(J4 = "Yes",-'Commerical Assumptions'!$I$6*'Commerical Assumptions'!$L$13*'Commerical Assumptions'!$L$12,0)</f>
        <v>-3862.5335999999998</v>
      </c>
      <c r="K50" s="41">
        <f>IF(K4 = "Yes",-'Commerical Assumptions'!$I$6*'Commerical Assumptions'!$L$13*'Commerical Assumptions'!$L$12,0)</f>
        <v>-3862.5335999999998</v>
      </c>
      <c r="L50" s="41">
        <f>IF(L4 = "Yes",-'Commerical Assumptions'!$I$6*'Commerical Assumptions'!$L$13*'Commerical Assumptions'!$L$12,0)</f>
        <v>-3862.5335999999998</v>
      </c>
      <c r="M50" s="41">
        <f>IF(M4 = "Yes",-'Commerical Assumptions'!$I$6*'Commerical Assumptions'!$L$13*'Commerical Assumptions'!$L$12,0)</f>
        <v>-3862.5335999999998</v>
      </c>
      <c r="N50" s="41">
        <f>IF(N4 = "Yes",-'Commerical Assumptions'!$I$6*'Commerical Assumptions'!$L$13*'Commerical Assumptions'!$L$12,0)</f>
        <v>-3862.5335999999998</v>
      </c>
      <c r="O50" s="41">
        <f>IF(O4 = "Yes",-'Commerical Assumptions'!$I$6*'Commerical Assumptions'!$L$13*'Commerical Assumptions'!$L$12,0)</f>
        <v>-3862.5335999999998</v>
      </c>
      <c r="P50" s="41">
        <f>IF(P4 = "Yes",-'Commerical Assumptions'!$I$6*'Commerical Assumptions'!$L$13*'Commerical Assumptions'!$L$12,0)</f>
        <v>-3862.5335999999998</v>
      </c>
      <c r="Q50" s="41">
        <f>IF(Q4 = "Yes",-'Commerical Assumptions'!$I$6*'Commerical Assumptions'!$L$13*'Commerical Assumptions'!$L$12,0)</f>
        <v>0</v>
      </c>
      <c r="R50" s="41">
        <f>IF(R4 = "Yes",-'Commerical Assumptions'!$I$6*'Commerical Assumptions'!$L$13*'Commerical Assumptions'!$L$12,0)</f>
        <v>0</v>
      </c>
      <c r="S50" s="41">
        <f>IF(S4 = "Yes",-'Commerical Assumptions'!$I$6*'Commerical Assumptions'!$L$13*'Commerical Assumptions'!$L$12,0)</f>
        <v>0</v>
      </c>
      <c r="T50" s="41">
        <f>IF(T4 = "Yes",-'Commerical Assumptions'!$I$6*'Commerical Assumptions'!$L$13*'Commerical Assumptions'!$L$12,0)</f>
        <v>0</v>
      </c>
      <c r="U50" s="41">
        <f>IF(U4 = "Yes",-'Commerical Assumptions'!$I$6*'Commerical Assumptions'!$L$13*'Commerical Assumptions'!$L$12,0)</f>
        <v>0</v>
      </c>
      <c r="V50" s="41">
        <f>IF(V4 = "Yes",-'Commerical Assumptions'!$I$6*'Commerical Assumptions'!$L$13*'Commerical Assumptions'!$L$12,0)</f>
        <v>0</v>
      </c>
      <c r="W50" s="41">
        <f>IF(W4 = "Yes",-'Commerical Assumptions'!$I$6*'Commerical Assumptions'!$L$13*'Commerical Assumptions'!$L$12,0)</f>
        <v>0</v>
      </c>
      <c r="X50" s="41">
        <f>IF(X4 = "Yes",-'Commerical Assumptions'!$I$6*'Commerical Assumptions'!$L$13*'Commerical Assumptions'!$L$12,0)</f>
        <v>0</v>
      </c>
      <c r="Y50" s="41">
        <f>IF(Y4 = "Yes",-'Commerical Assumptions'!$I$6*'Commerical Assumptions'!$L$13*'Commerical Assumptions'!$L$12,0)</f>
        <v>0</v>
      </c>
      <c r="Z50" s="41">
        <f>IF(Z4 = "Yes",-'Commerical Assumptions'!$I$6*'Commerical Assumptions'!$L$13*'Commerical Assumptions'!$L$12,0)</f>
        <v>0</v>
      </c>
      <c r="AA50" s="41">
        <f>IF(AA4 = "Yes",-'Commerical Assumptions'!$I$6*'Commerical Assumptions'!$L$13*'Commerical Assumptions'!$L$12,0)</f>
        <v>0</v>
      </c>
      <c r="AB50" s="41">
        <f>IF(AB4 = "Yes",-'Commerical Assumptions'!$I$6*'Commerical Assumptions'!$L$13*'Commerical Assumptions'!$L$12,0)</f>
        <v>0</v>
      </c>
      <c r="AC50" s="41">
        <f>IF(AC4 = "Yes",-'Commerical Assumptions'!$I$6*'Commerical Assumptions'!$L$13*'Commerical Assumptions'!$L$12,0)</f>
        <v>0</v>
      </c>
      <c r="AD50" s="41">
        <f>IF(AD4 = "Yes",-'Commerical Assumptions'!$I$6*'Commerical Assumptions'!$L$13*'Commerical Assumptions'!$L$12,0)</f>
        <v>0</v>
      </c>
      <c r="AE50" s="41">
        <f>IF(AE4 = "Yes",-'Commerical Assumptions'!$I$6*'Commerical Assumptions'!$L$13*'Commerical Assumptions'!$L$12,0)</f>
        <v>0</v>
      </c>
      <c r="AF50" s="41">
        <f>IF(AF4 = "Yes",-'Commerical Assumptions'!$I$6*'Commerical Assumptions'!$L$13*'Commerical Assumptions'!$L$12,0)</f>
        <v>0</v>
      </c>
      <c r="AG50" s="41">
        <f>IF(AG4 = "Yes",-'Commerical Assumptions'!$I$6*'Commerical Assumptions'!$L$13*'Commerical Assumptions'!$L$12,0)</f>
        <v>0</v>
      </c>
      <c r="AH50" s="41">
        <f>IF(AH4 = "Yes",-'Commerical Assumptions'!$I$6*'Commerical Assumptions'!$L$13*'Commerical Assumptions'!$L$12,0)</f>
        <v>0</v>
      </c>
      <c r="AI50" s="41">
        <f>IF(AI4 = "Yes",-'Commerical Assumptions'!$I$6*'Commerical Assumptions'!$L$13*'Commerical Assumptions'!$L$12,0)</f>
        <v>0</v>
      </c>
      <c r="AJ50" s="41">
        <f>IF(AJ4 = "Yes",-'Commerical Assumptions'!$I$6*'Commerical Assumptions'!$L$13*'Commerical Assumptions'!$L$12,0)</f>
        <v>0</v>
      </c>
      <c r="AK50" s="41">
        <f>IF(AK4 = "Yes",-'Commerical Assumptions'!$I$6*'Commerical Assumptions'!$L$13*'Commerical Assumptions'!$L$12,0)</f>
        <v>0</v>
      </c>
      <c r="AL50" s="41">
        <f>IF(AL4 = "Yes",-'Commerical Assumptions'!$I$6*'Commerical Assumptions'!$L$13*'Commerical Assumptions'!$L$12,0)</f>
        <v>0</v>
      </c>
      <c r="AM50" s="41">
        <f>IF(AM4 = "Yes",-'Commerical Assumptions'!$I$6*'Commerical Assumptions'!$L$13*'Commerical Assumptions'!$L$12,0)</f>
        <v>0</v>
      </c>
      <c r="AN50" s="41">
        <f>IF(AN4 = "Yes",-'Commerical Assumptions'!$I$6*'Commerical Assumptions'!$L$13*'Commerical Assumptions'!$L$12,0)</f>
        <v>0</v>
      </c>
      <c r="AO50" s="41">
        <f>IF(AO4 = "Yes",-'Commerical Assumptions'!$I$6*'Commerical Assumptions'!$L$13*'Commerical Assumptions'!$L$12,0)</f>
        <v>0</v>
      </c>
      <c r="AP50" s="41">
        <f>IF(AP4 = "Yes",-'Commerical Assumptions'!$I$6*'Commerical Assumptions'!$L$13*'Commerical Assumptions'!$L$12,0)</f>
        <v>0</v>
      </c>
      <c r="AQ50" s="41">
        <f>IF(AQ4 = "Yes",-'Commerical Assumptions'!$I$6*'Commerical Assumptions'!$L$13*'Commerical Assumptions'!$L$12,0)</f>
        <v>0</v>
      </c>
      <c r="AR50" s="41">
        <f>IF(AR4 = "Yes",-'Commerical Assumptions'!$I$6*'Commerical Assumptions'!$L$13*'Commerical Assumptions'!$L$12,0)</f>
        <v>0</v>
      </c>
      <c r="AS50" s="41">
        <f>IF(AS4 = "Yes",-'Commerical Assumptions'!$I$6*'Commerical Assumptions'!$L$13*'Commerical Assumptions'!$L$12,0)</f>
        <v>0</v>
      </c>
      <c r="AT50" s="41">
        <f>IF(AT4 = "Yes",-'Commerical Assumptions'!$I$6*'Commerical Assumptions'!$L$13*'Commerical Assumptions'!$L$12,0)</f>
        <v>0</v>
      </c>
      <c r="AU50" s="41">
        <f>IF(AU4 = "Yes",-'Commerical Assumptions'!$I$6*'Commerical Assumptions'!$L$13*'Commerical Assumptions'!$L$12,0)</f>
        <v>0</v>
      </c>
      <c r="AV50" s="41">
        <f>IF(AV4 = "Yes",-'Commerical Assumptions'!$I$6*'Commerical Assumptions'!$L$13*'Commerical Assumptions'!$L$12,0)</f>
        <v>0</v>
      </c>
      <c r="AW50" s="41">
        <f>IF(AW4 = "Yes",-'Commerical Assumptions'!$I$6*'Commerical Assumptions'!$L$13*'Commerical Assumptions'!$L$12,0)</f>
        <v>0</v>
      </c>
      <c r="AX50" s="41">
        <f>IF(AX4 = "Yes",-'Commerical Assumptions'!$I$6*'Commerical Assumptions'!$L$13*'Commerical Assumptions'!$L$12,0)</f>
        <v>0</v>
      </c>
      <c r="AY50" s="41">
        <f>IF(AY4 = "Yes",-'Commerical Assumptions'!$I$6*'Commerical Assumptions'!$L$13*'Commerical Assumptions'!$L$12,0)</f>
        <v>0</v>
      </c>
      <c r="AZ50" s="41">
        <f>IF(AZ4 = "Yes",-'Commerical Assumptions'!$I$6*'Commerical Assumptions'!$L$13*'Commerical Assumptions'!$L$12,0)</f>
        <v>0</v>
      </c>
      <c r="BA50" s="41">
        <f>IF(BA4 = "Yes",-'Commerical Assumptions'!$I$6*'Commerical Assumptions'!$L$13*'Commerical Assumptions'!$L$12,0)</f>
        <v>0</v>
      </c>
      <c r="BB50" s="41">
        <f>IF(BB4 = "Yes",-'Commerical Assumptions'!$I$6*'Commerical Assumptions'!$L$13*'Commerical Assumptions'!$L$12,0)</f>
        <v>0</v>
      </c>
      <c r="BC50" s="41">
        <f>IF(BC4 = "Yes",-'Commerical Assumptions'!$I$6*'Commerical Assumptions'!$L$13*'Commerical Assumptions'!$L$12,0)</f>
        <v>0</v>
      </c>
      <c r="BD50" s="41">
        <f>IF(BD4 = "Yes",-'Commerical Assumptions'!$I$6*'Commerical Assumptions'!$L$13*'Commerical Assumptions'!$L$12,0)</f>
        <v>0</v>
      </c>
      <c r="BE50" s="41">
        <f>IF(BE4 = "Yes",-'Commerical Assumptions'!$I$6*'Commerical Assumptions'!$L$13*'Commerical Assumptions'!$L$12,0)</f>
        <v>0</v>
      </c>
      <c r="BF50" s="41">
        <f>IF(BF4 = "Yes",-'Commerical Assumptions'!$I$6*'Commerical Assumptions'!$L$13*'Commerical Assumptions'!$L$12,0)</f>
        <v>0</v>
      </c>
      <c r="BG50" s="41">
        <f>IF(BG4 = "Yes",-'Commerical Assumptions'!$I$6*'Commerical Assumptions'!$L$13*'Commerical Assumptions'!$L$12,0)</f>
        <v>0</v>
      </c>
      <c r="BH50" s="41">
        <f>IF(BH4 = "Yes",-'Commerical Assumptions'!$I$6*'Commerical Assumptions'!$L$13*'Commerical Assumptions'!$L$12,0)</f>
        <v>0</v>
      </c>
      <c r="BI50" s="41">
        <f>IF(BI4 = "Yes",-'Commerical Assumptions'!$I$6*'Commerical Assumptions'!$L$13*'Commerical Assumptions'!$L$12,0)</f>
        <v>0</v>
      </c>
      <c r="BJ50" s="41">
        <f>IF(BJ4 = "Yes",-'Commerical Assumptions'!$I$6*'Commerical Assumptions'!$L$13*'Commerical Assumptions'!$L$12,0)</f>
        <v>0</v>
      </c>
      <c r="BK50" s="41">
        <f>IF(BK4 = "Yes",-'Commerical Assumptions'!$I$6*'Commerical Assumptions'!$L$13*'Commerical Assumptions'!$L$12,0)</f>
        <v>0</v>
      </c>
      <c r="BL50" s="41">
        <f>IF(BL4 = "Yes",-'Commerical Assumptions'!$I$6*'Commerical Assumptions'!$L$13*'Commerical Assumptions'!$L$12,0)</f>
        <v>0</v>
      </c>
      <c r="BM50" s="41">
        <f>IF(BM4 = "Yes",-'Commerical Assumptions'!$I$6*'Commerical Assumptions'!$L$13*'Commerical Assumptions'!$L$12,0)</f>
        <v>0</v>
      </c>
      <c r="BN50" s="41">
        <f>IF(BN4 = "Yes",-'Commerical Assumptions'!$I$6*'Commerical Assumptions'!$L$13*'Commerical Assumptions'!$L$12,0)</f>
        <v>0</v>
      </c>
      <c r="BO50" s="41">
        <f>IF(BO4 = "Yes",-'Commerical Assumptions'!$I$6*'Commerical Assumptions'!$L$13*'Commerical Assumptions'!$L$12,0)</f>
        <v>0</v>
      </c>
      <c r="BP50" s="41">
        <f>IF(BP4 = "Yes",-'Commerical Assumptions'!$I$6*'Commerical Assumptions'!$L$13*'Commerical Assumptions'!$L$12,0)</f>
        <v>0</v>
      </c>
      <c r="BQ50" s="41">
        <f>IF(BQ4 = "Yes",-'Commerical Assumptions'!$I$6*'Commerical Assumptions'!$L$13*'Commerical Assumptions'!$L$12,0)</f>
        <v>0</v>
      </c>
      <c r="BR50" s="41">
        <f>IF(BR4 = "Yes",-'Commerical Assumptions'!$I$6*'Commerical Assumptions'!$L$13*'Commerical Assumptions'!$L$12,0)</f>
        <v>0</v>
      </c>
      <c r="BS50" s="41">
        <f>IF(BS4 = "Yes",-'Commerical Assumptions'!$I$6*'Commerical Assumptions'!$L$13*'Commerical Assumptions'!$L$12,0)</f>
        <v>0</v>
      </c>
      <c r="BT50" s="41">
        <f>IF(BT4 = "Yes",-'Commerical Assumptions'!$I$6*'Commerical Assumptions'!$L$13*'Commerical Assumptions'!$L$12,0)</f>
        <v>0</v>
      </c>
      <c r="BU50" s="41">
        <f>IF(BU4 = "Yes",-'Commerical Assumptions'!$I$6*'Commerical Assumptions'!$L$13*'Commerical Assumptions'!$L$12,0)</f>
        <v>0</v>
      </c>
      <c r="BV50" s="41">
        <f>IF(BV4 = "Yes",-'Commerical Assumptions'!$I$6*'Commerical Assumptions'!$L$13*'Commerical Assumptions'!$L$12,0)</f>
        <v>0</v>
      </c>
      <c r="BW50" s="41">
        <f>IF(BW4 = "Yes",-'Commerical Assumptions'!$I$6*'Commerical Assumptions'!$L$13*'Commerical Assumptions'!$L$12,0)</f>
        <v>0</v>
      </c>
      <c r="BX50" s="41">
        <f>IF(BX4 = "Yes",-'Commerical Assumptions'!$I$6*'Commerical Assumptions'!$L$13*'Commerical Assumptions'!$L$12,0)</f>
        <v>0</v>
      </c>
      <c r="BY50" s="41">
        <f>IF(BY4 = "Yes",-'Commerical Assumptions'!$I$6*'Commerical Assumptions'!$L$13*'Commerical Assumptions'!$L$12,0)</f>
        <v>0</v>
      </c>
      <c r="BZ50" s="41">
        <f>IF(BZ4 = "Yes",-'Commerical Assumptions'!$I$6*'Commerical Assumptions'!$L$13*'Commerical Assumptions'!$L$12,0)</f>
        <v>0</v>
      </c>
      <c r="CA50" s="41">
        <f>IF(CA4 = "Yes",-'Commerical Assumptions'!$I$6*'Commerical Assumptions'!$L$13*'Commerical Assumptions'!$L$12,0)</f>
        <v>0</v>
      </c>
      <c r="CB50" s="41">
        <f>IF(CB4 = "Yes",-'Commerical Assumptions'!$I$6*'Commerical Assumptions'!$L$13*'Commerical Assumptions'!$L$12,0)</f>
        <v>0</v>
      </c>
      <c r="CC50" s="41">
        <f>IF(CC4 = "Yes",-'Commerical Assumptions'!$I$6*'Commerical Assumptions'!$L$13*'Commerical Assumptions'!$L$12,0)</f>
        <v>0</v>
      </c>
      <c r="CD50" s="41">
        <f>IF(CD4 = "Yes",-'Commerical Assumptions'!$I$6*'Commerical Assumptions'!$L$13*'Commerical Assumptions'!$L$12,0)</f>
        <v>0</v>
      </c>
      <c r="CE50" s="41">
        <f>IF(CE4 = "Yes",-'Commerical Assumptions'!$I$6*'Commerical Assumptions'!$L$13*'Commerical Assumptions'!$L$12,0)</f>
        <v>0</v>
      </c>
      <c r="CF50" s="41">
        <f>IF(CF4 = "Yes",-'Commerical Assumptions'!$I$6*'Commerical Assumptions'!$L$13*'Commerical Assumptions'!$L$12,0)</f>
        <v>0</v>
      </c>
      <c r="CG50" s="41">
        <f>IF(CG4 = "Yes",-'Commerical Assumptions'!$I$6*'Commerical Assumptions'!$L$13*'Commerical Assumptions'!$L$12,0)</f>
        <v>0</v>
      </c>
      <c r="CH50" s="41">
        <f>IF(CH4 = "Yes",-'Commerical Assumptions'!$I$6*'Commerical Assumptions'!$L$13*'Commerical Assumptions'!$L$12,0)</f>
        <v>0</v>
      </c>
      <c r="CI50" s="41">
        <f>IF(CI4 = "Yes",-'Commerical Assumptions'!$I$6*'Commerical Assumptions'!$L$13*'Commerical Assumptions'!$L$12,0)</f>
        <v>0</v>
      </c>
      <c r="CJ50" s="41">
        <f>IF(CJ4 = "Yes",-'Commerical Assumptions'!$I$6*'Commerical Assumptions'!$L$13*'Commerical Assumptions'!$L$12,0)</f>
        <v>0</v>
      </c>
      <c r="CK50" s="41">
        <f>IF(CK4 = "Yes",-'Commerical Assumptions'!$I$6*'Commerical Assumptions'!$L$13*'Commerical Assumptions'!$L$12,0)</f>
        <v>0</v>
      </c>
      <c r="CL50" s="41">
        <f>IF(CL4 = "Yes",-'Commerical Assumptions'!$I$6*'Commerical Assumptions'!$L$13*'Commerical Assumptions'!$L$12,0)</f>
        <v>0</v>
      </c>
      <c r="CM50" s="41">
        <f>IF(CM4 = "Yes",-'Commerical Assumptions'!$I$6*'Commerical Assumptions'!$L$13*'Commerical Assumptions'!$L$12,0)</f>
        <v>0</v>
      </c>
      <c r="CN50" s="41">
        <f>IF(CN4 = "Yes",-'Commerical Assumptions'!$I$6*'Commerical Assumptions'!$L$13*'Commerical Assumptions'!$L$12,0)</f>
        <v>0</v>
      </c>
      <c r="CO50" s="41">
        <f>IF(CO4 = "Yes",-'Commerical Assumptions'!$I$6*'Commerical Assumptions'!$L$13*'Commerical Assumptions'!$L$12,0)</f>
        <v>0</v>
      </c>
      <c r="CP50" s="41">
        <f>IF(CP4 = "Yes",-'Commerical Assumptions'!$I$6*'Commerical Assumptions'!$L$13*'Commerical Assumptions'!$L$12,0)</f>
        <v>0</v>
      </c>
      <c r="CQ50" s="41">
        <f>IF(CQ4 = "Yes",-'Commerical Assumptions'!$I$6*'Commerical Assumptions'!$L$13*'Commerical Assumptions'!$L$12,0)</f>
        <v>0</v>
      </c>
      <c r="CR50" s="41">
        <f>IF(CR4 = "Yes",-'Commerical Assumptions'!$I$6*'Commerical Assumptions'!$L$13*'Commerical Assumptions'!$L$12,0)</f>
        <v>0</v>
      </c>
      <c r="CS50" s="41">
        <f>IF(CS4 = "Yes",-'Commerical Assumptions'!$I$6*'Commerical Assumptions'!$L$13*'Commerical Assumptions'!$L$12,0)</f>
        <v>0</v>
      </c>
      <c r="CT50" s="41">
        <f>IF(CT4 = "Yes",-'Commerical Assumptions'!$I$6*'Commerical Assumptions'!$L$13*'Commerical Assumptions'!$L$12,0)</f>
        <v>0</v>
      </c>
      <c r="CU50" s="41">
        <f>IF(CU4 = "Yes",-'Commerical Assumptions'!$I$6*'Commerical Assumptions'!$L$13*'Commerical Assumptions'!$L$12,0)</f>
        <v>0</v>
      </c>
      <c r="CV50" s="41">
        <f>IF(CV4 = "Yes",-'Commerical Assumptions'!$I$6*'Commerical Assumptions'!$L$13*'Commerical Assumptions'!$L$12,0)</f>
        <v>0</v>
      </c>
    </row>
    <row r="51" spans="1:100" ht="20.25" customHeight="1">
      <c r="C51" s="25" t="s">
        <v>106</v>
      </c>
    </row>
    <row r="52" spans="1:100" s="21" customFormat="1" ht="20.25" customHeight="1">
      <c r="A52"/>
      <c r="B52"/>
      <c r="C52" s="25"/>
      <c r="D52" s="21" t="s">
        <v>107</v>
      </c>
      <c r="E52" s="55">
        <f>IF(COLUMN()-COLUMN($E$1) &lt;= 'Commerical Assumptions'!$F$7,E35+E37+E38+E39+E40+E42+E43+E44+E45+E47+E48+E49+E50,0)</f>
        <v>-1053849.544</v>
      </c>
      <c r="F52" s="55">
        <f>IF(COLUMN()-COLUMN($E$1) &lt;= 'Commerical Assumptions'!$F$7,F35+F37+F38+F39+F40+F42+F43+F44+F45+F47+F48+F49+F50,0)</f>
        <v>-1053849.544</v>
      </c>
      <c r="G52" s="55">
        <f>IF(COLUMN()-COLUMN($E$1) &lt;= 'Commerical Assumptions'!$F$7,G35+G37+G38+G39+G40+G42+G43+G44+G45+G47+G48+G49+G50,0)</f>
        <v>-1053849.544</v>
      </c>
      <c r="H52" s="55">
        <f>IF(COLUMN()-COLUMN($E$1) &lt;= 'Commerical Assumptions'!$F$7,H35+H37+H38+H39+H40+H42+H43+H44+H45+H47+H48+H49+H50,0)</f>
        <v>464216.04884015449</v>
      </c>
      <c r="I52" s="55">
        <f>IF(COLUMN()-COLUMN($E$1) &lt;= 'Commerical Assumptions'!$F$7,I35+I37+I38+I39+I40+I42+I43+I44+I45+I47+I48+I49+I50,0)</f>
        <v>484031.89252800011</v>
      </c>
      <c r="J52" s="55">
        <f>IF(COLUMN()-COLUMN($E$1) &lt;= 'Commerical Assumptions'!$F$7,J35+J37+J38+J39+J40+J42+J43+J44+J45+J47+J48+J49+J50,0)</f>
        <v>504561.10658860806</v>
      </c>
      <c r="K52" s="55">
        <f>IF(COLUMN()-COLUMN($E$1) &lt;= 'Commerical Assumptions'!$F$7,K35+K37+K38+K39+K40+K42+K43+K44+K45+K47+K48+K49+K50,0)</f>
        <v>525829.37235539791</v>
      </c>
      <c r="L52" s="55">
        <f>IF(COLUMN()-COLUMN($E$1) &lt;= 'Commerical Assumptions'!$F$7,L35+L37+L38+L39+L40+L42+L43+L44+L45+L47+L48+L49+L50,0)</f>
        <v>547863.29568979226</v>
      </c>
      <c r="M52" s="55">
        <f>IF(COLUMN()-COLUMN($E$1) &lt;= 'Commerical Assumptions'!$F$7,M35+M37+M38+M39+M40+M42+M43+M44+M45+M47+M48+M49+M50,0)</f>
        <v>570690.44026422489</v>
      </c>
      <c r="N52" s="55">
        <f>IF(COLUMN()-COLUMN($E$1) &lt;= 'Commerical Assumptions'!$F$7,N35+N37+N38+N39+N40+N42+N43+N44+N45+N47+N48+N49+N50,0)</f>
        <v>594339.36204333708</v>
      </c>
      <c r="O52" s="55">
        <f>IF(COLUMN()-COLUMN($E$1) &lt;= 'Commerical Assumptions'!$F$7,O35+O37+O38+O39+O40+O42+O43+O44+O45+O47+O48+O49+O50,0)</f>
        <v>11619532.29193919</v>
      </c>
      <c r="P52" s="55">
        <f>IF(COLUMN()-COLUMN($E$1) &lt;= 'Commerical Assumptions'!$F$7,P35+P37+P38+P39+P40+P42+P43+P44+P45+P47+P48+P49+P50,0)</f>
        <v>0</v>
      </c>
      <c r="Q52" s="55">
        <f>IF(COLUMN()-COLUMN($E$1) &lt;= 'Commerical Assumptions'!$F$7,Q35+Q37+Q38+Q39+Q40+Q42+Q43+Q44+Q45+Q47+Q48+Q49+Q50,0)</f>
        <v>0</v>
      </c>
      <c r="R52" s="55">
        <f>IF(COLUMN()-COLUMN($E$1) &lt;= 'Commerical Assumptions'!$F$7,R35+R37+R38+R39+R40+R42+R43+R44+R45+R47+R48+R49+R50,0)</f>
        <v>0</v>
      </c>
      <c r="S52" s="55">
        <f>IF(COLUMN()-COLUMN($E$1) &lt;= 'Commerical Assumptions'!$F$7,S35+S37+S38+S39+S40+S42+S43+S44+S45+S47+S48+S49+S50,0)</f>
        <v>0</v>
      </c>
      <c r="T52" s="55">
        <f>IF(COLUMN()-COLUMN($E$1) &lt;= 'Commerical Assumptions'!$F$7,T35+T37+T38+T39+T40+T42+T43+T44+T45+T47+T48+T49+T50,0)</f>
        <v>0</v>
      </c>
      <c r="U52" s="55">
        <f>IF(COLUMN()-COLUMN($E$1) &lt;= 'Commerical Assumptions'!$F$7,U35+U37+U38+U39+U40+U42+U43+U44+U45+U47+U48+U49+U50,0)</f>
        <v>0</v>
      </c>
      <c r="V52" s="55">
        <f>IF(COLUMN()-COLUMN($E$1) &lt;= 'Commerical Assumptions'!$F$7,V35+V37+V38+V39+V40+V42+V43+V44+V45+V47+V48+V49+V50,0)</f>
        <v>0</v>
      </c>
      <c r="W52" s="55">
        <f>IF(COLUMN()-COLUMN($E$1) &lt;= 'Commerical Assumptions'!$F$7,W35+W37+W38+W39+W40+W42+W43+W44+W45+W47+W48+W49+W50,0)</f>
        <v>0</v>
      </c>
      <c r="X52" s="55">
        <f>IF(COLUMN()-COLUMN($E$1) &lt;= 'Commerical Assumptions'!$F$7,X35+X37+X38+X39+X40+X42+X43+X44+X45+X47+X48+X49+X50,0)</f>
        <v>0</v>
      </c>
      <c r="Y52" s="55">
        <f>IF(COLUMN()-COLUMN($E$1) &lt;= 'Commerical Assumptions'!$F$7,Y35+Y37+Y38+Y39+Y40+Y42+Y43+Y44+Y45+Y47+Y48+Y49+Y50,0)</f>
        <v>0</v>
      </c>
      <c r="Z52" s="55">
        <f>IF(COLUMN()-COLUMN($E$1) &lt;= 'Commerical Assumptions'!$F$7,Z35+Z37+Z38+Z39+Z40+Z42+Z43+Z44+Z45+Z47+Z48+Z49+Z50,0)</f>
        <v>0</v>
      </c>
      <c r="AA52" s="55">
        <f>IF(COLUMN()-COLUMN($E$1) &lt;= 'Commerical Assumptions'!$F$7,AA35+AA37+AA38+AA39+AA40+AA42+AA43+AA44+AA45+AA47+AA48+AA49+AA50,0)</f>
        <v>0</v>
      </c>
      <c r="AB52" s="55">
        <f>IF(COLUMN()-COLUMN($E$1) &lt;= 'Commerical Assumptions'!$F$7,AB35+AB37+AB38+AB39+AB40+AB42+AB43+AB44+AB45+AB47+AB48+AB49+AB50,0)</f>
        <v>0</v>
      </c>
      <c r="AC52" s="55">
        <f>IF(COLUMN()-COLUMN($E$1) &lt;= 'Commerical Assumptions'!$F$7,AC35+AC37+AC38+AC39+AC40+AC42+AC43+AC44+AC45+AC47+AC48+AC49+AC50,0)</f>
        <v>0</v>
      </c>
      <c r="AD52" s="55">
        <f>IF(COLUMN()-COLUMN($E$1) &lt;= 'Commerical Assumptions'!$F$7,AD35+AD37+AD38+AD39+AD40+AD42+AD43+AD44+AD45+AD47+AD48+AD49+AD50,0)</f>
        <v>0</v>
      </c>
      <c r="AE52" s="55">
        <f>IF(COLUMN()-COLUMN($E$1) &lt;= 'Commerical Assumptions'!$F$7,AE35+AE37+AE38+AE39+AE40+AE42+AE43+AE44+AE45+AE47+AE48+AE49+AE50,0)</f>
        <v>0</v>
      </c>
      <c r="AF52" s="55">
        <f>IF(COLUMN()-COLUMN($E$1) &lt;= 'Commerical Assumptions'!$F$7,AF35+AF37+AF38+AF39+AF40+AF42+AF43+AF44+AF45+AF47+AF48+AF49+AF50,0)</f>
        <v>0</v>
      </c>
      <c r="AG52" s="55">
        <f>IF(COLUMN()-COLUMN($E$1) &lt;= 'Commerical Assumptions'!$F$7,AG35+AG37+AG38+AG39+AG40+AG42+AG43+AG44+AG45+AG47+AG48+AG49+AG50,0)</f>
        <v>0</v>
      </c>
      <c r="AH52" s="55">
        <f>IF(COLUMN()-COLUMN($E$1) &lt;= 'Commerical Assumptions'!$F$7,AH35+AH37+AH38+AH39+AH40+AH42+AH43+AH44+AH45+AH47+AH48+AH49+AH50,0)</f>
        <v>0</v>
      </c>
      <c r="AI52" s="55">
        <f>IF(COLUMN()-COLUMN($E$1) &lt;= 'Commerical Assumptions'!$F$7,AI35+AI37+AI38+AI39+AI40+AI42+AI43+AI44+AI45+AI47+AI48+AI49+AI50,0)</f>
        <v>0</v>
      </c>
      <c r="AJ52" s="55">
        <f>IF(COLUMN()-COLUMN($E$1) &lt;= 'Commerical Assumptions'!$F$7,AJ35+AJ37+AJ38+AJ39+AJ40+AJ42+AJ43+AJ44+AJ45+AJ47+AJ48+AJ49+AJ50,0)</f>
        <v>0</v>
      </c>
      <c r="AK52" s="55">
        <f>IF(COLUMN()-COLUMN($E$1) &lt;= 'Commerical Assumptions'!$F$7,AK35+AK37+AK38+AK39+AK40+AK42+AK43+AK44+AK45+AK47+AK48+AK49+AK50,0)</f>
        <v>0</v>
      </c>
      <c r="AL52" s="55">
        <f>IF(COLUMN()-COLUMN($E$1) &lt;= 'Commerical Assumptions'!$F$7,AL35+AL37+AL38+AL39+AL40+AL42+AL43+AL44+AL45+AL47+AL48+AL49+AL50,0)</f>
        <v>0</v>
      </c>
      <c r="AM52" s="55">
        <f>IF(COLUMN()-COLUMN($E$1) &lt;= 'Commerical Assumptions'!$F$7,AM35+AM37+AM38+AM39+AM40+AM42+AM43+AM44+AM45+AM47+AM48+AM49+AM50,0)</f>
        <v>0</v>
      </c>
      <c r="AN52" s="55">
        <f>IF(COLUMN()-COLUMN($E$1) &lt;= 'Commerical Assumptions'!$F$7,AN35+AN37+AN38+AN39+AN40+AN42+AN43+AN44+AN45+AN47+AN48+AN49+AN50,0)</f>
        <v>0</v>
      </c>
      <c r="AO52" s="55">
        <f>IF(COLUMN()-COLUMN($E$1) &lt;= 'Commerical Assumptions'!$F$7,AO35+AO37+AO38+AO39+AO40+AO42+AO43+AO44+AO45+AO47+AO48+AO49+AO50,0)</f>
        <v>0</v>
      </c>
      <c r="AP52" s="55">
        <f>IF(COLUMN()-COLUMN($E$1) &lt;= 'Commerical Assumptions'!$F$7,AP35+AP37+AP38+AP39+AP40+AP42+AP43+AP44+AP45+AP47+AP48+AP49+AP50,0)</f>
        <v>0</v>
      </c>
      <c r="AQ52" s="55">
        <f>IF(COLUMN()-COLUMN($E$1) &lt;= 'Commerical Assumptions'!$F$7,AQ35+AQ37+AQ38+AQ39+AQ40+AQ42+AQ43+AQ44+AQ45+AQ47+AQ48+AQ49+AQ50,0)</f>
        <v>0</v>
      </c>
      <c r="AR52" s="55">
        <f>IF(COLUMN()-COLUMN($E$1) &lt;= 'Commerical Assumptions'!$F$7,AR35+AR37+AR38+AR39+AR40+AR42+AR43+AR44+AR45+AR47+AR48+AR49+AR50,0)</f>
        <v>0</v>
      </c>
      <c r="AS52" s="55">
        <f>IF(COLUMN()-COLUMN($E$1) &lt;= 'Commerical Assumptions'!$F$7,AS35+AS37+AS38+AS39+AS40+AS42+AS43+AS44+AS45+AS47+AS48+AS49+AS50,0)</f>
        <v>0</v>
      </c>
      <c r="AT52" s="55">
        <f>IF(COLUMN()-COLUMN($E$1) &lt;= 'Commerical Assumptions'!$F$7,AT35+AT37+AT38+AT39+AT40+AT42+AT43+AT44+AT45+AT47+AT48+AT49+AT50,0)</f>
        <v>0</v>
      </c>
      <c r="AU52" s="55">
        <f>IF(COLUMN()-COLUMN($E$1) &lt;= 'Commerical Assumptions'!$F$7,AU35+AU37+AU38+AU39+AU40+AU42+AU43+AU44+AU45+AU47+AU48+AU49+AU50,0)</f>
        <v>0</v>
      </c>
      <c r="AV52" s="55">
        <f>IF(COLUMN()-COLUMN($E$1) &lt;= 'Commerical Assumptions'!$F$7,AV35+AV37+AV38+AV39+AV40+AV42+AV43+AV44+AV45+AV47+AV48+AV49+AV50,0)</f>
        <v>0</v>
      </c>
      <c r="AW52" s="55">
        <f>IF(COLUMN()-COLUMN($E$1) &lt;= 'Commerical Assumptions'!$F$7,AW35+AW37+AW38+AW39+AW40+AW42+AW43+AW44+AW45+AW47+AW48+AW49+AW50,0)</f>
        <v>0</v>
      </c>
      <c r="AX52" s="55">
        <f>IF(COLUMN()-COLUMN($E$1) &lt;= 'Commerical Assumptions'!$F$7,AX35+AX37+AX38+AX39+AX40+AX42+AX43+AX44+AX45+AX47+AX48+AX49+AX50,0)</f>
        <v>0</v>
      </c>
      <c r="AY52" s="55">
        <f>IF(COLUMN()-COLUMN($E$1) &lt;= 'Commerical Assumptions'!$F$7,AY35+AY37+AY38+AY39+AY40+AY42+AY43+AY44+AY45+AY47+AY48+AY49+AY50,0)</f>
        <v>0</v>
      </c>
      <c r="AZ52" s="55">
        <f>IF(COLUMN()-COLUMN($E$1) &lt;= 'Commerical Assumptions'!$F$7,AZ35+AZ37+AZ38+AZ39+AZ40+AZ42+AZ43+AZ44+AZ45+AZ47+AZ48+AZ49+AZ50,0)</f>
        <v>0</v>
      </c>
      <c r="BA52" s="55">
        <f>IF(COLUMN()-COLUMN($E$1) &lt;= 'Commerical Assumptions'!$F$7,BA35+BA37+BA38+BA39+BA40+BA42+BA43+BA44+BA45+BA47+BA48+BA49+BA50,0)</f>
        <v>0</v>
      </c>
      <c r="BB52" s="55">
        <f>IF(COLUMN()-COLUMN($E$1) &lt;= 'Commerical Assumptions'!$F$7,BB35+BB37+BB38+BB39+BB40+BB42+BB43+BB44+BB45+BB47+BB48+BB49+BB50,0)</f>
        <v>0</v>
      </c>
      <c r="BC52" s="55">
        <f>IF(COLUMN()-COLUMN($E$1) &lt;= 'Commerical Assumptions'!$F$7,BC35+BC37+BC38+BC39+BC40+BC42+BC43+BC44+BC45+BC47+BC48+BC49+BC50,0)</f>
        <v>0</v>
      </c>
      <c r="BD52" s="55">
        <f>IF(COLUMN()-COLUMN($E$1) &lt;= 'Commerical Assumptions'!$F$7,BD35+BD37+BD38+BD39+BD40+BD42+BD43+BD44+BD45+BD47+BD48+BD49+BD50,0)</f>
        <v>0</v>
      </c>
      <c r="BE52" s="55">
        <f>IF(COLUMN()-COLUMN($E$1) &lt;= 'Commerical Assumptions'!$F$7,BE35+BE37+BE38+BE39+BE40+BE42+BE43+BE44+BE45+BE47+BE48+BE49+BE50,0)</f>
        <v>0</v>
      </c>
      <c r="BF52" s="55">
        <f>IF(COLUMN()-COLUMN($E$1) &lt;= 'Commerical Assumptions'!$F$7,BF35+BF37+BF38+BF39+BF40+BF42+BF43+BF44+BF45+BF47+BF48+BF49+BF50,0)</f>
        <v>0</v>
      </c>
      <c r="BG52" s="55">
        <f>IF(COLUMN()-COLUMN($E$1) &lt;= 'Commerical Assumptions'!$F$7,BG35+BG37+BG38+BG39+BG40+BG42+BG43+BG44+BG45+BG47+BG48+BG49+BG50,0)</f>
        <v>0</v>
      </c>
      <c r="BH52" s="55">
        <f>IF(COLUMN()-COLUMN($E$1) &lt;= 'Commerical Assumptions'!$F$7,BH35+BH37+BH38+BH39+BH40+BH42+BH43+BH44+BH45+BH47+BH48+BH49+BH50,0)</f>
        <v>0</v>
      </c>
      <c r="BI52" s="55">
        <f>IF(COLUMN()-COLUMN($E$1) &lt;= 'Commerical Assumptions'!$F$7,BI35+BI37+BI38+BI39+BI40+BI42+BI43+BI44+BI45+BI47+BI48+BI49+BI50,0)</f>
        <v>0</v>
      </c>
      <c r="BJ52" s="55">
        <f>IF(COLUMN()-COLUMN($E$1) &lt;= 'Commerical Assumptions'!$F$7,BJ35+BJ37+BJ38+BJ39+BJ40+BJ42+BJ43+BJ44+BJ45+BJ47+BJ48+BJ49+BJ50,0)</f>
        <v>0</v>
      </c>
      <c r="BK52" s="55">
        <f>IF(COLUMN()-COLUMN($E$1) &lt;= 'Commerical Assumptions'!$F$7,BK35+BK37+BK38+BK39+BK40+BK42+BK43+BK44+BK45+BK47+BK48+BK49+BK50,0)</f>
        <v>0</v>
      </c>
      <c r="BL52" s="55">
        <f>IF(COLUMN()-COLUMN($E$1) &lt;= 'Commerical Assumptions'!$F$7,BL35+BL37+BL38+BL39+BL40+BL42+BL43+BL44+BL45+BL47+BL48+BL49+BL50,0)</f>
        <v>0</v>
      </c>
      <c r="BM52" s="55">
        <f>IF(COLUMN()-COLUMN($E$1) &lt;= 'Commerical Assumptions'!$F$7,BM35+BM37+BM38+BM39+BM40+BM42+BM43+BM44+BM45+BM47+BM48+BM49+BM50,0)</f>
        <v>0</v>
      </c>
      <c r="BN52" s="55">
        <f>IF(COLUMN()-COLUMN($E$1) &lt;= 'Commerical Assumptions'!$F$7,BN35+BN37+BN38+BN39+BN40+BN42+BN43+BN44+BN45+BN47+BN48+BN49+BN50,0)</f>
        <v>0</v>
      </c>
      <c r="BO52" s="55">
        <f>IF(COLUMN()-COLUMN($E$1) &lt;= 'Commerical Assumptions'!$F$7,BO35+BO37+BO38+BO39+BO40+BO42+BO43+BO44+BO45+BO47+BO48+BO49+BO50,0)</f>
        <v>0</v>
      </c>
      <c r="BP52" s="55">
        <f>IF(COLUMN()-COLUMN($E$1) &lt;= 'Commerical Assumptions'!$F$7,BP35+BP37+BP38+BP39+BP40+BP42+BP43+BP44+BP45+BP47+BP48+BP49+BP50,0)</f>
        <v>0</v>
      </c>
      <c r="BQ52" s="55">
        <f>IF(COLUMN()-COLUMN($E$1) &lt;= 'Commerical Assumptions'!$F$7,BQ35+BQ37+BQ38+BQ39+BQ40+BQ42+BQ43+BQ44+BQ45+BQ47+BQ48+BQ49+BQ50,0)</f>
        <v>0</v>
      </c>
      <c r="BR52" s="55">
        <f>IF(COLUMN()-COLUMN($E$1) &lt;= 'Commerical Assumptions'!$F$7,BR35+BR37+BR38+BR39+BR40+BR42+BR43+BR44+BR45+BR47+BR48+BR49+BR50,0)</f>
        <v>0</v>
      </c>
      <c r="BS52" s="55">
        <f>IF(COLUMN()-COLUMN($E$1) &lt;= 'Commerical Assumptions'!$F$7,BS35+BS37+BS38+BS39+BS40+BS42+BS43+BS44+BS45+BS47+BS48+BS49+BS50,0)</f>
        <v>0</v>
      </c>
      <c r="BT52" s="55">
        <f>IF(COLUMN()-COLUMN($E$1) &lt;= 'Commerical Assumptions'!$F$7,BT35+BT37+BT38+BT39+BT40+BT42+BT43+BT44+BT45+BT47+BT48+BT49+BT50,0)</f>
        <v>0</v>
      </c>
      <c r="BU52" s="55">
        <f>IF(COLUMN()-COLUMN($E$1) &lt;= 'Commerical Assumptions'!$F$7,BU35+BU37+BU38+BU39+BU40+BU42+BU43+BU44+BU45+BU47+BU48+BU49+BU50,0)</f>
        <v>0</v>
      </c>
      <c r="BV52" s="55">
        <f>IF(COLUMN()-COLUMN($E$1) &lt;= 'Commerical Assumptions'!$F$7,BV35+BV37+BV38+BV39+BV40+BV42+BV43+BV44+BV45+BV47+BV48+BV49+BV50,0)</f>
        <v>0</v>
      </c>
      <c r="BW52" s="55">
        <f>IF(COLUMN()-COLUMN($E$1) &lt;= 'Commerical Assumptions'!$F$7,BW35+BW37+BW38+BW39+BW40+BW42+BW43+BW44+BW45+BW47+BW48+BW49+BW50,0)</f>
        <v>0</v>
      </c>
      <c r="BX52" s="55">
        <f>IF(COLUMN()-COLUMN($E$1) &lt;= 'Commerical Assumptions'!$F$7,BX35+BX37+BX38+BX39+BX40+BX42+BX43+BX44+BX45+BX47+BX48+BX49+BX50,0)</f>
        <v>0</v>
      </c>
      <c r="BY52" s="55">
        <f>IF(COLUMN()-COLUMN($E$1) &lt;= 'Commerical Assumptions'!$F$7,BY35+BY37+BY38+BY39+BY40+BY42+BY43+BY44+BY45+BY47+BY48+BY49+BY50,0)</f>
        <v>0</v>
      </c>
      <c r="BZ52" s="55">
        <f>IF(COLUMN()-COLUMN($E$1) &lt;= 'Commerical Assumptions'!$F$7,BZ35+BZ37+BZ38+BZ39+BZ40+BZ42+BZ43+BZ44+BZ45+BZ47+BZ48+BZ49+BZ50,0)</f>
        <v>0</v>
      </c>
      <c r="CA52" s="55">
        <f>IF(COLUMN()-COLUMN($E$1) &lt;= 'Commerical Assumptions'!$F$7,CA35+CA37+CA38+CA39+CA40+CA42+CA43+CA44+CA45+CA47+CA48+CA49+CA50,0)</f>
        <v>0</v>
      </c>
      <c r="CB52" s="55">
        <f>IF(COLUMN()-COLUMN($E$1) &lt;= 'Commerical Assumptions'!$F$7,CB35+CB37+CB38+CB39+CB40+CB42+CB43+CB44+CB45+CB47+CB48+CB49+CB50,0)</f>
        <v>0</v>
      </c>
      <c r="CC52" s="55">
        <f>IF(COLUMN()-COLUMN($E$1) &lt;= 'Commerical Assumptions'!$F$7,CC35+CC37+CC38+CC39+CC40+CC42+CC43+CC44+CC45+CC47+CC48+CC49+CC50,0)</f>
        <v>0</v>
      </c>
      <c r="CD52" s="55">
        <f>IF(COLUMN()-COLUMN($E$1) &lt;= 'Commerical Assumptions'!$F$7,CD35+CD37+CD38+CD39+CD40+CD42+CD43+CD44+CD45+CD47+CD48+CD49+CD50,0)</f>
        <v>0</v>
      </c>
      <c r="CE52" s="55">
        <f>IF(COLUMN()-COLUMN($E$1) &lt;= 'Commerical Assumptions'!$F$7,CE35+CE37+CE38+CE39+CE40+CE42+CE43+CE44+CE45+CE47+CE48+CE49+CE50,0)</f>
        <v>0</v>
      </c>
      <c r="CF52" s="55">
        <f>IF(COLUMN()-COLUMN($E$1) &lt;= 'Commerical Assumptions'!$F$7,CF35+CF37+CF38+CF39+CF40+CF42+CF43+CF44+CF45+CF47+CF48+CF49+CF50,0)</f>
        <v>0</v>
      </c>
      <c r="CG52" s="55">
        <f>IF(COLUMN()-COLUMN($E$1) &lt;= 'Commerical Assumptions'!$F$7,CG35+CG37+CG38+CG39+CG40+CG42+CG43+CG44+CG45+CG47+CG48+CG49+CG50,0)</f>
        <v>0</v>
      </c>
      <c r="CH52" s="55">
        <f>IF(COLUMN()-COLUMN($E$1) &lt;= 'Commerical Assumptions'!$F$7,CH35+CH37+CH38+CH39+CH40+CH42+CH43+CH44+CH45+CH47+CH48+CH49+CH50,0)</f>
        <v>0</v>
      </c>
      <c r="CI52" s="55">
        <f>IF(COLUMN()-COLUMN($E$1) &lt;= 'Commerical Assumptions'!$F$7,CI35+CI37+CI38+CI39+CI40+CI42+CI43+CI44+CI45+CI47+CI48+CI49+CI50,0)</f>
        <v>0</v>
      </c>
      <c r="CJ52" s="55">
        <f>IF(COLUMN()-COLUMN($E$1) &lt;= 'Commerical Assumptions'!$F$7,CJ35+CJ37+CJ38+CJ39+CJ40+CJ42+CJ43+CJ44+CJ45+CJ47+CJ48+CJ49+CJ50,0)</f>
        <v>0</v>
      </c>
      <c r="CK52" s="55">
        <f>IF(COLUMN()-COLUMN($E$1) &lt;= 'Commerical Assumptions'!$F$7,CK35+CK37+CK38+CK39+CK40+CK42+CK43+CK44+CK45+CK47+CK48+CK49+CK50,0)</f>
        <v>0</v>
      </c>
      <c r="CL52" s="55">
        <f>IF(COLUMN()-COLUMN($E$1) &lt;= 'Commerical Assumptions'!$F$7,CL35+CL37+CL38+CL39+CL40+CL42+CL43+CL44+CL45+CL47+CL48+CL49+CL50,0)</f>
        <v>0</v>
      </c>
      <c r="CM52" s="55">
        <f>IF(COLUMN()-COLUMN($E$1) &lt;= 'Commerical Assumptions'!$F$7,CM35+CM37+CM38+CM39+CM40+CM42+CM43+CM44+CM45+CM47+CM48+CM49+CM50,0)</f>
        <v>0</v>
      </c>
      <c r="CN52" s="55">
        <f>IF(COLUMN()-COLUMN($E$1) &lt;= 'Commerical Assumptions'!$F$7,CN35+CN37+CN38+CN39+CN40+CN42+CN43+CN44+CN45+CN47+CN48+CN49+CN50,0)</f>
        <v>0</v>
      </c>
      <c r="CO52" s="55">
        <f>IF(COLUMN()-COLUMN($E$1) &lt;= 'Commerical Assumptions'!$F$7,CO35+CO37+CO38+CO39+CO40+CO42+CO43+CO44+CO45+CO47+CO48+CO49+CO50,0)</f>
        <v>0</v>
      </c>
      <c r="CP52" s="55">
        <f>IF(COLUMN()-COLUMN($E$1) &lt;= 'Commerical Assumptions'!$F$7,CP35+CP37+CP38+CP39+CP40+CP42+CP43+CP44+CP45+CP47+CP48+CP49+CP50,0)</f>
        <v>0</v>
      </c>
      <c r="CQ52" s="55">
        <f>IF(COLUMN()-COLUMN($E$1) &lt;= 'Commerical Assumptions'!$F$7,CQ35+CQ37+CQ38+CQ39+CQ40+CQ42+CQ43+CQ44+CQ45+CQ47+CQ48+CQ49+CQ50,0)</f>
        <v>0</v>
      </c>
      <c r="CR52" s="55">
        <f>IF(COLUMN()-COLUMN($E$1) &lt;= 'Commerical Assumptions'!$F$7,CR35+CR37+CR38+CR39+CR40+CR42+CR43+CR44+CR45+CR47+CR48+CR49+CR50,0)</f>
        <v>0</v>
      </c>
      <c r="CS52" s="55">
        <f>IF(COLUMN()-COLUMN($E$1) &lt;= 'Commerical Assumptions'!$F$7,CS35+CS37+CS38+CS39+CS40+CS42+CS43+CS44+CS45+CS47+CS48+CS49+CS50,0)</f>
        <v>0</v>
      </c>
      <c r="CT52" s="55">
        <f>IF(COLUMN()-COLUMN($E$1) &lt;= 'Commerical Assumptions'!$F$7,CT35+CT37+CT38+CT39+CT40+CT42+CT43+CT44+CT45+CT47+CT48+CT49+CT50,0)</f>
        <v>0</v>
      </c>
      <c r="CU52" s="55">
        <f>IF(COLUMN()-COLUMN($E$1) &lt;= 'Commerical Assumptions'!$F$7,CU35+CU37+CU38+CU39+CU40+CU42+CU43+CU44+CU45+CU47+CU48+CU49+CU50,0)</f>
        <v>0</v>
      </c>
      <c r="CV52" s="55">
        <f>IF(COLUMN()-COLUMN($E$1) &lt;= 'Commerical Assumptions'!$F$7,CV35+CV37+CV38+CV39+CV40+CV42+CV43+CV44+CV45+CV47+CV48+CV49+CV50,0)</f>
        <v>0</v>
      </c>
    </row>
    <row r="53" spans="1:100" ht="20.25" customHeight="1">
      <c r="D53" s="15"/>
    </row>
    <row r="55" spans="1:100" ht="20.25" customHeight="1">
      <c r="E55" s="22"/>
    </row>
  </sheetData>
  <mergeCells count="1">
    <mergeCell ref="D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507ED-0458-471C-BE2D-1188B032E808}">
  <sheetPr>
    <tabColor theme="3" tint="0.89999084444715716"/>
  </sheetPr>
  <dimension ref="A1:K61"/>
  <sheetViews>
    <sheetView topLeftCell="B1" zoomScaleNormal="100" workbookViewId="0">
      <selection activeCell="H16" sqref="H16"/>
    </sheetView>
  </sheetViews>
  <sheetFormatPr defaultRowHeight="14.25"/>
  <cols>
    <col min="2" max="2" width="42.28515625" customWidth="1"/>
    <col min="3" max="3" width="13.42578125" customWidth="1"/>
    <col min="4" max="4" width="14.42578125" customWidth="1"/>
    <col min="5" max="5" width="39.5703125" customWidth="1"/>
    <col min="6" max="6" width="13.140625" customWidth="1"/>
    <col min="8" max="8" width="27.85546875" customWidth="1"/>
    <col min="9" max="9" width="12.28515625" customWidth="1"/>
  </cols>
  <sheetData>
    <row r="1" spans="1:11" ht="18">
      <c r="A1" s="120" t="s">
        <v>108</v>
      </c>
      <c r="B1" s="120"/>
      <c r="C1" s="120"/>
      <c r="D1" s="120"/>
      <c r="E1" s="120"/>
      <c r="F1" s="120"/>
      <c r="G1" s="120"/>
      <c r="H1" s="120"/>
      <c r="I1" s="120"/>
    </row>
    <row r="2" spans="1:11" ht="23.25">
      <c r="A2" s="57"/>
      <c r="B2" s="10"/>
    </row>
    <row r="3" spans="1:11">
      <c r="B3" s="121" t="s">
        <v>109</v>
      </c>
      <c r="C3" s="121"/>
      <c r="E3" s="121" t="s">
        <v>110</v>
      </c>
      <c r="F3" s="122"/>
      <c r="H3" s="113" t="s">
        <v>3</v>
      </c>
      <c r="I3" s="114"/>
      <c r="J3" s="1"/>
    </row>
    <row r="4" spans="1:11">
      <c r="B4" s="13" t="s">
        <v>111</v>
      </c>
      <c r="C4" s="33">
        <v>27</v>
      </c>
      <c r="E4" s="13" t="s">
        <v>111</v>
      </c>
      <c r="F4" s="28">
        <v>6</v>
      </c>
      <c r="H4" s="13" t="s">
        <v>112</v>
      </c>
      <c r="I4" s="18">
        <v>5.0799999999999998E-2</v>
      </c>
      <c r="K4" s="2"/>
    </row>
    <row r="5" spans="1:11">
      <c r="B5" s="13" t="s">
        <v>113</v>
      </c>
      <c r="C5" s="53">
        <f>((650*3)+(705*6))/9</f>
        <v>686.66666666666663</v>
      </c>
      <c r="E5" s="13" t="s">
        <v>113</v>
      </c>
      <c r="F5" s="28">
        <v>1080</v>
      </c>
      <c r="H5" s="13" t="s">
        <v>18</v>
      </c>
      <c r="I5" s="13">
        <v>10</v>
      </c>
      <c r="K5" s="2"/>
    </row>
    <row r="6" spans="1:11">
      <c r="B6" s="13" t="s">
        <v>114</v>
      </c>
      <c r="C6" s="34">
        <f>D35</f>
        <v>3.6752793366416241</v>
      </c>
      <c r="E6" s="13" t="s">
        <v>114</v>
      </c>
      <c r="F6" s="27">
        <f>D26</f>
        <v>2.9910900937100009</v>
      </c>
      <c r="H6" s="13" t="s">
        <v>115</v>
      </c>
      <c r="I6" s="20">
        <v>0.03</v>
      </c>
      <c r="K6" s="2"/>
    </row>
    <row r="7" spans="1:11">
      <c r="B7" s="13" t="s">
        <v>116</v>
      </c>
      <c r="C7" s="34">
        <f>C6*C5</f>
        <v>2523.6918111605819</v>
      </c>
      <c r="E7" s="13" t="s">
        <v>116</v>
      </c>
      <c r="F7" s="27">
        <f>F6*F5</f>
        <v>3230.3773012068009</v>
      </c>
    </row>
    <row r="8" spans="1:11" ht="15.75">
      <c r="B8" s="16" t="s">
        <v>36</v>
      </c>
      <c r="C8" s="36">
        <v>6.4000000000000001E-2</v>
      </c>
      <c r="E8" s="16" t="s">
        <v>36</v>
      </c>
      <c r="F8" s="29">
        <v>6.4000000000000001E-2</v>
      </c>
    </row>
    <row r="9" spans="1:11">
      <c r="B9" s="17" t="s">
        <v>117</v>
      </c>
      <c r="C9" s="37">
        <f>C4*C7</f>
        <v>68139.678901335705</v>
      </c>
      <c r="D9" s="7"/>
      <c r="E9" s="19" t="s">
        <v>118</v>
      </c>
      <c r="F9" s="30">
        <f>F4*F7</f>
        <v>19382.263807240804</v>
      </c>
      <c r="H9" s="107" t="s">
        <v>119</v>
      </c>
      <c r="I9" s="107"/>
    </row>
    <row r="10" spans="1:11" ht="15.75">
      <c r="B10" s="16" t="s">
        <v>120</v>
      </c>
      <c r="C10" s="36">
        <v>0.03</v>
      </c>
      <c r="E10" s="13" t="s">
        <v>120</v>
      </c>
      <c r="F10" s="31">
        <v>0.03</v>
      </c>
      <c r="H10" s="47" t="s">
        <v>121</v>
      </c>
      <c r="I10" s="56">
        <v>7011</v>
      </c>
      <c r="J10" s="6"/>
    </row>
    <row r="11" spans="1:11">
      <c r="B11" s="13" t="s">
        <v>122</v>
      </c>
      <c r="C11" s="32">
        <v>0.2</v>
      </c>
      <c r="D11" s="45"/>
      <c r="E11" s="13" t="s">
        <v>122</v>
      </c>
      <c r="F11" s="32">
        <v>0.2</v>
      </c>
      <c r="H11" s="13" t="s">
        <v>123</v>
      </c>
      <c r="I11" s="14">
        <v>438</v>
      </c>
      <c r="J11" s="6"/>
    </row>
    <row r="12" spans="1:11" ht="14.25" customHeight="1">
      <c r="B12" s="16" t="s">
        <v>124</v>
      </c>
      <c r="C12" s="38">
        <v>3</v>
      </c>
      <c r="D12" s="45"/>
      <c r="E12" s="13" t="s">
        <v>124</v>
      </c>
      <c r="F12" s="33">
        <v>3</v>
      </c>
      <c r="H12" s="13" t="s">
        <v>125</v>
      </c>
      <c r="I12" s="14">
        <f>133/2</f>
        <v>66.5</v>
      </c>
    </row>
    <row r="13" spans="1:11" ht="15.75">
      <c r="B13" s="66" t="s">
        <v>126</v>
      </c>
      <c r="C13" s="39">
        <v>438</v>
      </c>
      <c r="E13" s="13" t="s">
        <v>127</v>
      </c>
      <c r="F13" s="34">
        <v>438</v>
      </c>
    </row>
    <row r="14" spans="1:11" ht="15.75">
      <c r="B14" s="16" t="s">
        <v>128</v>
      </c>
      <c r="C14" s="40">
        <v>133</v>
      </c>
      <c r="E14" s="13" t="s">
        <v>128</v>
      </c>
      <c r="F14" s="34">
        <v>133</v>
      </c>
    </row>
    <row r="15" spans="1:11">
      <c r="B15" s="13" t="s">
        <v>129</v>
      </c>
      <c r="C15" s="35">
        <f>SUM(C13:C14)</f>
        <v>571</v>
      </c>
      <c r="D15" s="45"/>
      <c r="E15" s="13" t="s">
        <v>129</v>
      </c>
      <c r="F15" s="35">
        <f>SUM(F13:F14)</f>
        <v>571</v>
      </c>
    </row>
    <row r="16" spans="1:11">
      <c r="C16" s="59"/>
      <c r="D16" s="45"/>
      <c r="F16" s="59"/>
    </row>
    <row r="17" spans="1:9">
      <c r="C17" s="15"/>
      <c r="F17" s="15"/>
    </row>
    <row r="18" spans="1:9" ht="18" customHeight="1">
      <c r="A18" s="108" t="s">
        <v>130</v>
      </c>
      <c r="B18" s="108"/>
      <c r="C18" s="108"/>
      <c r="D18" s="108"/>
      <c r="E18" s="108"/>
      <c r="F18" s="108"/>
      <c r="G18" s="108"/>
      <c r="H18" s="108"/>
      <c r="I18" s="108"/>
    </row>
    <row r="19" spans="1:9">
      <c r="B19" s="1" t="s">
        <v>110</v>
      </c>
      <c r="E19" s="1"/>
    </row>
    <row r="20" spans="1:9">
      <c r="B20" s="8" t="s">
        <v>116</v>
      </c>
      <c r="C20" s="8" t="s">
        <v>45</v>
      </c>
      <c r="D20" s="8" t="s">
        <v>46</v>
      </c>
      <c r="E20" t="s">
        <v>47</v>
      </c>
      <c r="F20" s="2"/>
    </row>
    <row r="21" spans="1:9">
      <c r="B21" s="6">
        <v>3006</v>
      </c>
      <c r="C21">
        <v>1093</v>
      </c>
      <c r="D21" s="6">
        <f t="shared" ref="D21:D25" si="0">B21/C21</f>
        <v>2.7502287282708142</v>
      </c>
      <c r="E21" s="2" t="s">
        <v>131</v>
      </c>
      <c r="F21" s="2"/>
    </row>
    <row r="22" spans="1:9">
      <c r="B22" s="6">
        <v>3243</v>
      </c>
      <c r="C22">
        <v>1100</v>
      </c>
      <c r="D22" s="6">
        <f t="shared" si="0"/>
        <v>2.9481818181818182</v>
      </c>
      <c r="E22" s="2" t="s">
        <v>132</v>
      </c>
    </row>
    <row r="23" spans="1:9">
      <c r="B23" s="6">
        <v>3657</v>
      </c>
      <c r="C23">
        <v>1090</v>
      </c>
      <c r="D23" s="6">
        <f t="shared" si="0"/>
        <v>3.355045871559633</v>
      </c>
      <c r="E23" s="2" t="s">
        <v>133</v>
      </c>
    </row>
    <row r="24" spans="1:9">
      <c r="B24" s="6">
        <v>2852</v>
      </c>
      <c r="C24">
        <v>1080</v>
      </c>
      <c r="D24" s="6">
        <f t="shared" si="0"/>
        <v>2.6407407407407408</v>
      </c>
      <c r="E24" s="2" t="s">
        <v>134</v>
      </c>
    </row>
    <row r="25" spans="1:9">
      <c r="B25" s="9">
        <v>3695</v>
      </c>
      <c r="C25" s="3">
        <v>1133</v>
      </c>
      <c r="D25" s="9">
        <f t="shared" si="0"/>
        <v>3.2612533097969991</v>
      </c>
      <c r="E25" s="2" t="s">
        <v>135</v>
      </c>
    </row>
    <row r="26" spans="1:9">
      <c r="A26" t="s">
        <v>55</v>
      </c>
      <c r="B26" s="6">
        <f>AVERAGE(B21:B25)</f>
        <v>3290.6</v>
      </c>
      <c r="C26" s="7">
        <f>AVERAGE(C21:C25)</f>
        <v>1099.2</v>
      </c>
      <c r="D26" s="6">
        <f>AVERAGE(D21:D25)</f>
        <v>2.9910900937100009</v>
      </c>
    </row>
    <row r="27" spans="1:9">
      <c r="E27">
        <f>IF(COLUMN()-COLUMN($E$3) &gt; 'Residential Assumptions'!$I$5, 0, IF(E4="No",-'Residential Assumptions'!$I$11*'Residential Assumptions'!$I$10/'Residential Assumptions'!$C$12, 0))</f>
        <v>0</v>
      </c>
    </row>
    <row r="28" spans="1:9">
      <c r="A28" s="1"/>
      <c r="B28" s="1" t="s">
        <v>109</v>
      </c>
      <c r="E28" s="1"/>
    </row>
    <row r="29" spans="1:9">
      <c r="B29" t="s">
        <v>116</v>
      </c>
      <c r="C29" t="s">
        <v>45</v>
      </c>
      <c r="D29" t="s">
        <v>46</v>
      </c>
      <c r="E29" t="s">
        <v>47</v>
      </c>
    </row>
    <row r="30" spans="1:9">
      <c r="B30" s="5">
        <v>2450</v>
      </c>
      <c r="C30">
        <v>684</v>
      </c>
      <c r="D30" s="5">
        <f t="shared" ref="D30:D34" si="1">B30/C30</f>
        <v>3.5818713450292399</v>
      </c>
      <c r="E30" s="2" t="s">
        <v>136</v>
      </c>
    </row>
    <row r="31" spans="1:9">
      <c r="B31" s="6">
        <v>2761</v>
      </c>
      <c r="C31">
        <v>750</v>
      </c>
      <c r="D31" s="5">
        <f t="shared" si="1"/>
        <v>3.6813333333333333</v>
      </c>
      <c r="E31" s="2" t="s">
        <v>137</v>
      </c>
    </row>
    <row r="32" spans="1:9">
      <c r="B32" s="6">
        <v>2395</v>
      </c>
      <c r="C32">
        <v>635</v>
      </c>
      <c r="D32" s="5">
        <f t="shared" si="1"/>
        <v>3.7716535433070866</v>
      </c>
      <c r="E32" s="2" t="s">
        <v>138</v>
      </c>
    </row>
    <row r="33" spans="1:9">
      <c r="B33" s="6">
        <v>2380</v>
      </c>
      <c r="C33">
        <v>650</v>
      </c>
      <c r="D33" s="5">
        <f t="shared" si="1"/>
        <v>3.6615384615384614</v>
      </c>
      <c r="E33" s="2" t="s">
        <v>139</v>
      </c>
    </row>
    <row r="34" spans="1:9">
      <c r="B34" s="9">
        <v>2300</v>
      </c>
      <c r="C34" s="3">
        <v>625</v>
      </c>
      <c r="D34" s="12">
        <f t="shared" si="1"/>
        <v>3.68</v>
      </c>
      <c r="E34" s="2" t="s">
        <v>140</v>
      </c>
    </row>
    <row r="35" spans="1:9">
      <c r="A35" t="s">
        <v>55</v>
      </c>
      <c r="B35" s="6">
        <f>AVERAGE(B30:B34)</f>
        <v>2457.1999999999998</v>
      </c>
      <c r="C35" s="6">
        <f>AVERAGE(C30:C34)</f>
        <v>668.8</v>
      </c>
      <c r="D35" s="6">
        <f>AVERAGE(D30:D34)</f>
        <v>3.6752793366416241</v>
      </c>
    </row>
    <row r="36" spans="1:9">
      <c r="D36" s="5"/>
    </row>
    <row r="37" spans="1:9">
      <c r="B37" s="11"/>
    </row>
    <row r="38" spans="1:9" ht="18">
      <c r="A38" s="108" t="s">
        <v>68</v>
      </c>
      <c r="B38" s="108"/>
      <c r="C38" s="108"/>
      <c r="D38" s="108"/>
      <c r="E38" s="108"/>
      <c r="F38" s="108"/>
      <c r="G38" s="108"/>
      <c r="H38" s="108"/>
      <c r="I38" s="108"/>
    </row>
    <row r="39" spans="1:9">
      <c r="A39">
        <v>1</v>
      </c>
      <c r="B39" s="2" t="s">
        <v>141</v>
      </c>
      <c r="D39" s="6"/>
      <c r="E39" s="4"/>
    </row>
    <row r="40" spans="1:9">
      <c r="A40">
        <v>2</v>
      </c>
      <c r="B40" s="2" t="s">
        <v>142</v>
      </c>
      <c r="D40" s="6"/>
      <c r="E40" s="4"/>
    </row>
    <row r="41" spans="1:9">
      <c r="A41">
        <v>3</v>
      </c>
      <c r="B41" s="2" t="s">
        <v>71</v>
      </c>
      <c r="D41" s="6"/>
      <c r="E41" s="4"/>
    </row>
    <row r="42" spans="1:9">
      <c r="A42">
        <v>4</v>
      </c>
      <c r="B42" s="43" t="s">
        <v>143</v>
      </c>
      <c r="D42" s="6"/>
      <c r="E42" s="4"/>
    </row>
    <row r="43" spans="1:9">
      <c r="B43" s="6"/>
      <c r="C43" s="6"/>
      <c r="D43" s="6"/>
    </row>
    <row r="45" spans="1:9">
      <c r="B45" s="11"/>
    </row>
    <row r="47" spans="1:9">
      <c r="B47" s="6"/>
      <c r="D47" s="6"/>
    </row>
    <row r="48" spans="1:9">
      <c r="B48" s="6"/>
      <c r="D48" s="6"/>
    </row>
    <row r="49" spans="2:4">
      <c r="B49" s="6"/>
      <c r="D49" s="6"/>
    </row>
    <row r="50" spans="2:4">
      <c r="B50" s="6"/>
      <c r="D50" s="6"/>
    </row>
    <row r="51" spans="2:4">
      <c r="B51" s="6"/>
      <c r="D51" s="6"/>
    </row>
    <row r="52" spans="2:4">
      <c r="B52" s="6"/>
      <c r="C52" s="6"/>
      <c r="D52" s="6"/>
    </row>
    <row r="54" spans="2:4">
      <c r="B54" s="11"/>
    </row>
    <row r="56" spans="2:4">
      <c r="B56" s="6"/>
      <c r="D56" s="6"/>
    </row>
    <row r="57" spans="2:4">
      <c r="B57" s="6"/>
      <c r="D57" s="6"/>
    </row>
    <row r="58" spans="2:4">
      <c r="B58" s="6"/>
      <c r="D58" s="6"/>
    </row>
    <row r="59" spans="2:4">
      <c r="B59" s="6"/>
      <c r="D59" s="6"/>
    </row>
    <row r="60" spans="2:4">
      <c r="B60" s="6"/>
      <c r="D60" s="6"/>
    </row>
    <row r="61" spans="2:4">
      <c r="B61" s="6"/>
      <c r="C61" s="6"/>
      <c r="D61" s="6"/>
    </row>
  </sheetData>
  <mergeCells count="6">
    <mergeCell ref="A1:I1"/>
    <mergeCell ref="A18:I18"/>
    <mergeCell ref="A38:I38"/>
    <mergeCell ref="E3:F3"/>
    <mergeCell ref="B3:C3"/>
    <mergeCell ref="H3:I3"/>
  </mergeCells>
  <hyperlinks>
    <hyperlink ref="E21" r:id="rId1" location="unit-2083576605" xr:uid="{A9A7DA1C-8F0C-4239-9B27-7B8F68C38849}"/>
    <hyperlink ref="E22" r:id="rId2" xr:uid="{7C856E0E-CB0E-40C1-B3A9-7B56CE0BBC8C}"/>
    <hyperlink ref="E24" r:id="rId3" location="unit-440790058" xr:uid="{801F034B-241A-4558-9318-CE27AEB92A2B}"/>
    <hyperlink ref="E23" r:id="rId4" location="unit-2083516447" xr:uid="{74F47855-7831-4661-8754-B194F1969F2E}"/>
    <hyperlink ref="E25" r:id="rId5" location="unit-344408088" xr:uid="{B053225E-9322-4850-9B5E-7500BDAC273E}"/>
    <hyperlink ref="E31" r:id="rId6" location="unit-2084778591" xr:uid="{43B01275-84AD-42AA-8BCE-03D5B7A479AB}"/>
    <hyperlink ref="E33" r:id="rId7" xr:uid="{07028C1E-7C3A-42F8-ADB5-089DC5AA4859}"/>
    <hyperlink ref="E32" r:id="rId8" display="https://www.zillow.com/homedetails/2550-Telegraph-Ave-APT-419-Berkeley-CA-94704/2081728657_zpid/" xr:uid="{10598FF9-4E05-428B-8319-526B8A714B90}"/>
    <hyperlink ref="E30" r:id="rId9" xr:uid="{C74F056A-58A5-49D4-8794-79DD452828A2}"/>
    <hyperlink ref="E34" r:id="rId10" xr:uid="{F4974E76-75BD-41FD-BDD4-D6EF312F234B}"/>
    <hyperlink ref="B39" r:id="rId11" xr:uid="{D251F343-F04D-4285-90DA-3AD8F85000D3}"/>
    <hyperlink ref="B40" r:id="rId12" xr:uid="{A414388F-859B-4013-B1D9-FE20AD7F4624}"/>
    <hyperlink ref="B41" r:id="rId13" xr:uid="{6B6B22A9-FD41-4F3E-BBA1-4218F8A688B4}"/>
    <hyperlink ref="B42" r:id="rId14" xr:uid="{81A4E0E6-A562-4207-85DC-6F56C6209682}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660B-4511-47BC-B439-B82453EC4AB7}">
  <sheetPr>
    <tabColor theme="3" tint="0.249977111117893"/>
  </sheetPr>
  <dimension ref="A1:CV53"/>
  <sheetViews>
    <sheetView topLeftCell="C1" workbookViewId="0">
      <selection activeCell="D39" sqref="D39"/>
    </sheetView>
  </sheetViews>
  <sheetFormatPr defaultRowHeight="20.25" customHeight="1"/>
  <cols>
    <col min="1" max="1" width="4.85546875" customWidth="1"/>
    <col min="2" max="2" width="4.7109375" customWidth="1"/>
    <col min="3" max="3" width="32.28515625" customWidth="1"/>
    <col min="4" max="4" width="25.140625" customWidth="1"/>
    <col min="5" max="7" width="14.42578125" bestFit="1" customWidth="1"/>
    <col min="8" max="9" width="12" bestFit="1" customWidth="1"/>
    <col min="10" max="14" width="13.85546875" bestFit="1" customWidth="1"/>
    <col min="15" max="15" width="14.85546875" bestFit="1" customWidth="1"/>
    <col min="16" max="16" width="13.85546875" bestFit="1" customWidth="1"/>
    <col min="17" max="100" width="6" bestFit="1" customWidth="1"/>
  </cols>
  <sheetData>
    <row r="1" spans="1:100" ht="20.25" customHeight="1">
      <c r="A1" s="57"/>
      <c r="D1" s="120" t="s">
        <v>144</v>
      </c>
      <c r="E1" s="120"/>
      <c r="F1" s="120"/>
      <c r="G1" s="120"/>
      <c r="H1" s="120"/>
      <c r="I1" s="120"/>
    </row>
    <row r="2" spans="1:100" ht="20.25" customHeight="1">
      <c r="A2" s="57"/>
      <c r="D2" s="57"/>
    </row>
    <row r="3" spans="1:100" ht="20.25" customHeight="1">
      <c r="D3" s="1" t="s">
        <v>84</v>
      </c>
      <c r="E3" s="8">
        <v>0</v>
      </c>
      <c r="F3" s="8">
        <f>IF(E3&lt;='Residential Assumptions'!$I$5, E3+1,"")</f>
        <v>1</v>
      </c>
      <c r="G3" s="8">
        <f>IF(F3&lt;='Residential Assumptions'!$I$5, F3+1,"")</f>
        <v>2</v>
      </c>
      <c r="H3" s="8">
        <f>IF(G3&lt;='Residential Assumptions'!$I$5, G3+1,"")</f>
        <v>3</v>
      </c>
      <c r="I3" s="8">
        <f>IF(H3&lt;='Residential Assumptions'!$I$5, H3+1,"")</f>
        <v>4</v>
      </c>
      <c r="J3" s="8">
        <f>IF(I3&lt;='Residential Assumptions'!$I$5, I3+1,"")</f>
        <v>5</v>
      </c>
      <c r="K3" s="8">
        <f>IF(J3&lt;='Residential Assumptions'!$I$5, J3+1,"")</f>
        <v>6</v>
      </c>
      <c r="L3" s="8">
        <f>IF(K3&lt;='Residential Assumptions'!$I$5, K3+1,"")</f>
        <v>7</v>
      </c>
      <c r="M3" s="8">
        <f>IF(L3&lt;='Residential Assumptions'!$I$5, L3+1,"")</f>
        <v>8</v>
      </c>
      <c r="N3" s="8">
        <f>IF(M3&lt;='Residential Assumptions'!$I$5, M3+1,"")</f>
        <v>9</v>
      </c>
      <c r="O3" s="8">
        <f>IF(N3&lt;='Residential Assumptions'!$I$5, N3+1,"")</f>
        <v>10</v>
      </c>
      <c r="P3" s="8">
        <f>IF(O3&lt;='Residential Assumptions'!$I$5, O3+1,"")</f>
        <v>11</v>
      </c>
      <c r="Q3" s="8" t="str">
        <f>IF(P3&lt;='Residential Assumptions'!$I$5, P3+1,"")</f>
        <v/>
      </c>
      <c r="R3" s="8" t="str">
        <f>IF(Q3&lt;='Residential Assumptions'!$I$5, Q3+1,"")</f>
        <v/>
      </c>
      <c r="S3" s="8" t="str">
        <f>IF(R3&lt;='Residential Assumptions'!$I$5, R3+1,"")</f>
        <v/>
      </c>
      <c r="T3" s="8" t="str">
        <f>IF(S3&lt;='Residential Assumptions'!$I$5, S3+1,"")</f>
        <v/>
      </c>
      <c r="U3" s="8" t="str">
        <f>IF(T3&lt;='Residential Assumptions'!$I$5, T3+1,"")</f>
        <v/>
      </c>
      <c r="V3" s="8" t="str">
        <f>IF(U3&lt;='Residential Assumptions'!$I$5, U3+1,"")</f>
        <v/>
      </c>
      <c r="W3" s="8" t="str">
        <f>IF(V3&lt;='Residential Assumptions'!$I$5, V3+1,"")</f>
        <v/>
      </c>
      <c r="X3" s="8" t="str">
        <f>IF(W3&lt;='Residential Assumptions'!$I$5, W3+1,"")</f>
        <v/>
      </c>
      <c r="Y3" s="8" t="str">
        <f>IF(X3&lt;='Residential Assumptions'!$I$5, X3+1,"")</f>
        <v/>
      </c>
      <c r="Z3" s="8" t="str">
        <f>IF(Y3&lt;='Residential Assumptions'!$I$5, Y3+1,"")</f>
        <v/>
      </c>
      <c r="AA3" s="8" t="str">
        <f>IF(Z3&lt;='Residential Assumptions'!$I$5, Z3+1,"")</f>
        <v/>
      </c>
      <c r="AB3" s="8" t="str">
        <f>IF(AA3&lt;='Residential Assumptions'!$I$5, AA3+1,"")</f>
        <v/>
      </c>
      <c r="AC3" s="8" t="str">
        <f>IF(AB3&lt;='Residential Assumptions'!$I$5, AB3+1,"")</f>
        <v/>
      </c>
      <c r="AD3" s="8" t="str">
        <f>IF(AC3&lt;='Residential Assumptions'!$I$5, AC3+1,"")</f>
        <v/>
      </c>
      <c r="AE3" s="8" t="str">
        <f>IF(AD3&lt;='Residential Assumptions'!$I$5, AD3+1,"")</f>
        <v/>
      </c>
      <c r="AF3" s="8" t="str">
        <f>IF(AE3&lt;='Residential Assumptions'!$I$5, AE3+1,"")</f>
        <v/>
      </c>
      <c r="AG3" s="8" t="str">
        <f>IF(AF3&lt;='Residential Assumptions'!$I$5, AF3+1,"")</f>
        <v/>
      </c>
      <c r="AH3" s="8" t="str">
        <f>IF(AG3&lt;='Residential Assumptions'!$I$5, AG3+1,"")</f>
        <v/>
      </c>
      <c r="AI3" s="8" t="str">
        <f>IF(AH3&lt;='Residential Assumptions'!$I$5, AH3+1,"")</f>
        <v/>
      </c>
      <c r="AJ3" s="8" t="str">
        <f>IF(AI3&lt;='Residential Assumptions'!$I$5, AI3+1,"")</f>
        <v/>
      </c>
      <c r="AK3" s="8" t="str">
        <f>IF(AJ3&lt;='Residential Assumptions'!$I$5, AJ3+1,"")</f>
        <v/>
      </c>
      <c r="AL3" s="8" t="str">
        <f>IF(AK3&lt;='Residential Assumptions'!$I$5, AK3+1,"")</f>
        <v/>
      </c>
      <c r="AM3" s="8" t="str">
        <f>IF(AL3&lt;='Residential Assumptions'!$I$5, AL3+1,"")</f>
        <v/>
      </c>
      <c r="AN3" s="8" t="str">
        <f>IF(AM3&lt;='Residential Assumptions'!$I$5, AM3+1,"")</f>
        <v/>
      </c>
      <c r="AO3" s="8" t="str">
        <f>IF(AN3&lt;='Residential Assumptions'!$I$5, AN3+1,"")</f>
        <v/>
      </c>
      <c r="AP3" s="8" t="str">
        <f>IF(AO3&lt;='Residential Assumptions'!$I$5, AO3+1,"")</f>
        <v/>
      </c>
      <c r="AQ3" s="8" t="str">
        <f>IF(AP3&lt;='Residential Assumptions'!$I$5, AP3+1,"")</f>
        <v/>
      </c>
      <c r="AR3" s="8" t="str">
        <f>IF(AQ3&lt;='Residential Assumptions'!$I$5, AQ3+1,"")</f>
        <v/>
      </c>
      <c r="AS3" s="8" t="str">
        <f>IF(AR3&lt;='Residential Assumptions'!$I$5, AR3+1,"")</f>
        <v/>
      </c>
      <c r="AT3" s="8" t="str">
        <f>IF(AS3&lt;='Residential Assumptions'!$I$5, AS3+1,"")</f>
        <v/>
      </c>
      <c r="AU3" s="8" t="str">
        <f>IF(AT3&lt;='Residential Assumptions'!$I$5, AT3+1,"")</f>
        <v/>
      </c>
      <c r="AV3" s="8" t="str">
        <f>IF(AU3&lt;='Residential Assumptions'!$I$5, AU3+1,"")</f>
        <v/>
      </c>
      <c r="AW3" s="8" t="str">
        <f>IF(AV3&lt;='Residential Assumptions'!$I$5, AV3+1,"")</f>
        <v/>
      </c>
      <c r="AX3" s="8" t="str">
        <f>IF(AW3&lt;='Residential Assumptions'!$I$5, AW3+1,"")</f>
        <v/>
      </c>
      <c r="AY3" s="8" t="str">
        <f>IF(AX3&lt;='Residential Assumptions'!$I$5, AX3+1,"")</f>
        <v/>
      </c>
      <c r="AZ3" s="8" t="str">
        <f>IF(AY3&lt;='Residential Assumptions'!$I$5, AY3+1,"")</f>
        <v/>
      </c>
      <c r="BA3" s="8" t="str">
        <f>IF(AZ3&lt;='Residential Assumptions'!$I$5, AZ3+1,"")</f>
        <v/>
      </c>
      <c r="BB3" s="8" t="str">
        <f>IF(BA3&lt;='Residential Assumptions'!$I$5, BA3+1,"")</f>
        <v/>
      </c>
      <c r="BC3" s="8" t="str">
        <f>IF(BB3&lt;='Residential Assumptions'!$I$5, BB3+1,"")</f>
        <v/>
      </c>
      <c r="BD3" s="8" t="str">
        <f>IF(BC3&lt;='Residential Assumptions'!$I$5, BC3+1,"")</f>
        <v/>
      </c>
      <c r="BE3" s="8" t="str">
        <f>IF(BD3&lt;='Residential Assumptions'!$I$5, BD3+1,"")</f>
        <v/>
      </c>
      <c r="BF3" s="8" t="str">
        <f>IF(BE3&lt;='Residential Assumptions'!$I$5, BE3+1,"")</f>
        <v/>
      </c>
      <c r="BG3" s="8" t="str">
        <f>IF(BF3&lt;='Residential Assumptions'!$I$5, BF3+1,"")</f>
        <v/>
      </c>
      <c r="BH3" s="8" t="str">
        <f>IF(BG3&lt;='Residential Assumptions'!$I$5, BG3+1,"")</f>
        <v/>
      </c>
      <c r="BI3" s="8" t="str">
        <f>IF(BH3&lt;='Residential Assumptions'!$I$5, BH3+1,"")</f>
        <v/>
      </c>
      <c r="BJ3" s="8" t="str">
        <f>IF(BI3&lt;='Residential Assumptions'!$I$5, BI3+1,"")</f>
        <v/>
      </c>
      <c r="BK3" s="8" t="str">
        <f>IF(BJ3&lt;='Residential Assumptions'!$I$5, BJ3+1,"")</f>
        <v/>
      </c>
      <c r="BL3" s="8" t="str">
        <f>IF(BK3&lt;='Residential Assumptions'!$I$5, BK3+1,"")</f>
        <v/>
      </c>
      <c r="BM3" s="8" t="str">
        <f>IF(BL3&lt;='Residential Assumptions'!$I$5, BL3+1,"")</f>
        <v/>
      </c>
      <c r="BN3" s="8" t="str">
        <f>IF(BM3&lt;='Residential Assumptions'!$I$5, BM3+1,"")</f>
        <v/>
      </c>
      <c r="BO3" s="8" t="str">
        <f>IF(BN3&lt;='Residential Assumptions'!$I$5, BN3+1,"")</f>
        <v/>
      </c>
      <c r="BP3" s="8" t="str">
        <f>IF(BO3&lt;='Residential Assumptions'!$I$5, BO3+1,"")</f>
        <v/>
      </c>
      <c r="BQ3" s="8" t="str">
        <f>IF(BP3&lt;='Residential Assumptions'!$I$5, BP3+1,"")</f>
        <v/>
      </c>
      <c r="BR3" s="8" t="str">
        <f>IF(BQ3&lt;='Residential Assumptions'!$I$5, BQ3+1,"")</f>
        <v/>
      </c>
      <c r="BS3" s="8" t="str">
        <f>IF(BR3&lt;='Residential Assumptions'!$I$5, BR3+1,"")</f>
        <v/>
      </c>
      <c r="BT3" s="8" t="str">
        <f>IF(BS3&lt;='Residential Assumptions'!$I$5, BS3+1,"")</f>
        <v/>
      </c>
      <c r="BU3" s="8" t="str">
        <f>IF(BT3&lt;='Residential Assumptions'!$I$5, BT3+1,"")</f>
        <v/>
      </c>
      <c r="BV3" s="8" t="str">
        <f>IF(BU3&lt;='Residential Assumptions'!$I$5, BU3+1,"")</f>
        <v/>
      </c>
      <c r="BW3" s="8" t="str">
        <f>IF(BV3&lt;='Residential Assumptions'!$I$5, BV3+1,"")</f>
        <v/>
      </c>
      <c r="BX3" s="8" t="str">
        <f>IF(BW3&lt;='Residential Assumptions'!$I$5, BW3+1,"")</f>
        <v/>
      </c>
      <c r="BY3" s="8" t="str">
        <f>IF(BX3&lt;='Residential Assumptions'!$I$5, BX3+1,"")</f>
        <v/>
      </c>
      <c r="BZ3" s="8" t="str">
        <f>IF(BY3&lt;='Residential Assumptions'!$I$5, BY3+1,"")</f>
        <v/>
      </c>
      <c r="CA3" s="8" t="str">
        <f>IF(BZ3&lt;='Residential Assumptions'!$I$5, BZ3+1,"")</f>
        <v/>
      </c>
      <c r="CB3" s="8" t="str">
        <f>IF(CA3&lt;='Residential Assumptions'!$I$5, CA3+1,"")</f>
        <v/>
      </c>
      <c r="CC3" s="8" t="str">
        <f>IF(CB3&lt;='Residential Assumptions'!$I$5, CB3+1,"")</f>
        <v/>
      </c>
      <c r="CD3" s="8" t="str">
        <f>IF(CC3&lt;='Residential Assumptions'!$I$5, CC3+1,"")</f>
        <v/>
      </c>
      <c r="CE3" s="8" t="str">
        <f>IF(CD3&lt;='Residential Assumptions'!$I$5, CD3+1,"")</f>
        <v/>
      </c>
      <c r="CF3" s="8" t="str">
        <f>IF(CE3&lt;='Residential Assumptions'!$I$5, CE3+1,"")</f>
        <v/>
      </c>
      <c r="CG3" s="8" t="str">
        <f>IF(CF3&lt;='Residential Assumptions'!$I$5, CF3+1,"")</f>
        <v/>
      </c>
      <c r="CH3" s="8" t="str">
        <f>IF(CG3&lt;='Residential Assumptions'!$I$5, CG3+1,"")</f>
        <v/>
      </c>
      <c r="CI3" s="8" t="str">
        <f>IF(CH3&lt;='Residential Assumptions'!$I$5, CH3+1,"")</f>
        <v/>
      </c>
      <c r="CJ3" s="8" t="str">
        <f>IF(CI3&lt;='Residential Assumptions'!$I$5, CI3+1,"")</f>
        <v/>
      </c>
      <c r="CK3" s="8" t="str">
        <f>IF(CJ3&lt;='Residential Assumptions'!$I$5, CJ3+1,"")</f>
        <v/>
      </c>
      <c r="CL3" s="8" t="str">
        <f>IF(CK3&lt;='Residential Assumptions'!$I$5, CK3+1,"")</f>
        <v/>
      </c>
      <c r="CM3" s="8" t="str">
        <f>IF(CL3&lt;='Residential Assumptions'!$I$5, CL3+1,"")</f>
        <v/>
      </c>
      <c r="CN3" s="8" t="str">
        <f>IF(CM3&lt;='Residential Assumptions'!$I$5, CM3+1,"")</f>
        <v/>
      </c>
      <c r="CO3" s="8" t="str">
        <f>IF(CN3&lt;='Residential Assumptions'!$I$5, CN3+1,"")</f>
        <v/>
      </c>
      <c r="CP3" s="8" t="str">
        <f>IF(CO3&lt;='Residential Assumptions'!$I$5, CO3+1,"")</f>
        <v/>
      </c>
      <c r="CQ3" s="8" t="str">
        <f>IF(CP3&lt;='Residential Assumptions'!$I$5, CP3+1,"")</f>
        <v/>
      </c>
      <c r="CR3" s="8" t="str">
        <f>IF(CQ3&lt;='Residential Assumptions'!$I$5, CQ3+1,"")</f>
        <v/>
      </c>
      <c r="CS3" s="8" t="str">
        <f>IF(CR3&lt;='Residential Assumptions'!$I$5, CR3+1,"")</f>
        <v/>
      </c>
      <c r="CT3" s="8" t="str">
        <f>IF(CS3&lt;='Residential Assumptions'!$I$5, CS3+1,"")</f>
        <v/>
      </c>
      <c r="CU3" s="8" t="str">
        <f>IF(CT3&lt;='Residential Assumptions'!$I$5, CT3+1,"")</f>
        <v/>
      </c>
      <c r="CV3" s="8" t="str">
        <f>IF(CU3&lt;='Residential Assumptions'!$I$5, CU3+1,"")</f>
        <v/>
      </c>
    </row>
    <row r="4" spans="1:100" ht="20.25" customHeight="1">
      <c r="C4" s="54" t="s">
        <v>85</v>
      </c>
      <c r="D4" s="58"/>
      <c r="E4" s="26" t="str">
        <f>IF(E3 = "", "No", IF(E3+1 &gt; 'Residential Assumptions'!$C$12, "Yes", "No"))</f>
        <v>No</v>
      </c>
      <c r="F4" s="26" t="str">
        <f>IF(F3 = "", "No", IF(F3+1 &gt; 'Residential Assumptions'!$C$12, "Yes", "No"))</f>
        <v>No</v>
      </c>
      <c r="G4" s="26" t="str">
        <f>IF(G3 = "", "No", IF(G3+1 &gt; 'Residential Assumptions'!$C$12, "Yes", "No"))</f>
        <v>No</v>
      </c>
      <c r="H4" s="26" t="str">
        <f>IF(H3 = "", "No", IF(H3+1 &gt; 'Residential Assumptions'!$C$12, "Yes", "No"))</f>
        <v>Yes</v>
      </c>
      <c r="I4" s="26" t="str">
        <f>IF(I3 = "", "No", IF(I3+1 &gt; 'Residential Assumptions'!$C$12, "Yes", "No"))</f>
        <v>Yes</v>
      </c>
      <c r="J4" s="26" t="str">
        <f>IF(J3 = "", "No", IF(J3+1 &gt; 'Residential Assumptions'!$C$12, "Yes", "No"))</f>
        <v>Yes</v>
      </c>
      <c r="K4" s="26" t="str">
        <f>IF(K3 = "", "No", IF(K3+1 &gt; 'Residential Assumptions'!$C$12, "Yes", "No"))</f>
        <v>Yes</v>
      </c>
      <c r="L4" s="26" t="str">
        <f>IF(L3 = "", "No", IF(L3+1 &gt; 'Residential Assumptions'!$C$12, "Yes", "No"))</f>
        <v>Yes</v>
      </c>
      <c r="M4" s="26" t="str">
        <f>IF(M3 = "", "No", IF(M3+1 &gt; 'Residential Assumptions'!$C$12, "Yes", "No"))</f>
        <v>Yes</v>
      </c>
      <c r="N4" s="26" t="str">
        <f>IF(N3 = "", "No", IF(N3+1 &gt; 'Residential Assumptions'!$C$12, "Yes", "No"))</f>
        <v>Yes</v>
      </c>
      <c r="O4" s="26" t="str">
        <f>IF(O3 = "", "No", IF(O3+1 &gt; 'Residential Assumptions'!$C$12, "Yes", "No"))</f>
        <v>Yes</v>
      </c>
      <c r="P4" s="26" t="str">
        <f>IF(P3 = "", "No", IF(P3+1 &gt; 'Residential Assumptions'!$C$12, "Yes", "No"))</f>
        <v>Yes</v>
      </c>
      <c r="Q4" s="26" t="str">
        <f>IF(Q3 = "", "No", IF(Q3+1 &gt; 'Residential Assumptions'!$C$12, "Yes", "No"))</f>
        <v>No</v>
      </c>
      <c r="R4" s="26" t="str">
        <f>IF(R3 = "", "No", IF(R3+1 &gt; 'Residential Assumptions'!$C$12, "Yes", "No"))</f>
        <v>No</v>
      </c>
      <c r="S4" s="26" t="str">
        <f>IF(S3 = "", "No", IF(S3+1 &gt; 'Residential Assumptions'!$C$12, "Yes", "No"))</f>
        <v>No</v>
      </c>
      <c r="T4" s="26" t="str">
        <f>IF(T3 = "", "No", IF(T3+1 &gt; 'Residential Assumptions'!$C$12, "Yes", "No"))</f>
        <v>No</v>
      </c>
      <c r="U4" s="26" t="str">
        <f>IF(U3 = "", "No", IF(U3+1 &gt; 'Residential Assumptions'!$C$12, "Yes", "No"))</f>
        <v>No</v>
      </c>
      <c r="V4" s="26" t="str">
        <f>IF(V3 = "", "No", IF(V3+1 &gt; 'Residential Assumptions'!$C$12, "Yes", "No"))</f>
        <v>No</v>
      </c>
      <c r="W4" s="26" t="str">
        <f>IF(W3 = "", "No", IF(W3+1 &gt; 'Residential Assumptions'!$C$12, "Yes", "No"))</f>
        <v>No</v>
      </c>
      <c r="X4" s="26" t="str">
        <f>IF(X3 = "", "No", IF(X3+1 &gt; 'Residential Assumptions'!$C$12, "Yes", "No"))</f>
        <v>No</v>
      </c>
      <c r="Y4" s="26" t="str">
        <f>IF(Y3 = "", "No", IF(Y3+1 &gt; 'Residential Assumptions'!$C$12, "Yes", "No"))</f>
        <v>No</v>
      </c>
      <c r="Z4" s="26" t="str">
        <f>IF(Z3 = "", "No", IF(Z3+1 &gt; 'Residential Assumptions'!$C$12, "Yes", "No"))</f>
        <v>No</v>
      </c>
      <c r="AA4" s="26" t="str">
        <f>IF(AA3 = "", "No", IF(AA3+1 &gt; 'Residential Assumptions'!$C$12, "Yes", "No"))</f>
        <v>No</v>
      </c>
      <c r="AB4" s="26" t="str">
        <f>IF(AB3 = "", "No", IF(AB3+1 &gt; 'Residential Assumptions'!$C$12, "Yes", "No"))</f>
        <v>No</v>
      </c>
      <c r="AC4" s="26" t="str">
        <f>IF(AC3 = "", "No", IF(AC3+1 &gt; 'Residential Assumptions'!$C$12, "Yes", "No"))</f>
        <v>No</v>
      </c>
      <c r="AD4" s="26" t="str">
        <f>IF(AD3 = "", "No", IF(AD3+1 &gt; 'Residential Assumptions'!$C$12, "Yes", "No"))</f>
        <v>No</v>
      </c>
      <c r="AE4" s="26" t="str">
        <f>IF(AE3 = "", "No", IF(AE3+1 &gt; 'Residential Assumptions'!$C$12, "Yes", "No"))</f>
        <v>No</v>
      </c>
      <c r="AF4" s="26" t="str">
        <f>IF(AF3 = "", "No", IF(AF3+1 &gt; 'Residential Assumptions'!$C$12, "Yes", "No"))</f>
        <v>No</v>
      </c>
      <c r="AG4" s="26" t="str">
        <f>IF(AG3 = "", "No", IF(AG3+1 &gt; 'Residential Assumptions'!$C$12, "Yes", "No"))</f>
        <v>No</v>
      </c>
      <c r="AH4" s="26" t="str">
        <f>IF(AH3 = "", "No", IF(AH3+1 &gt; 'Residential Assumptions'!$C$12, "Yes", "No"))</f>
        <v>No</v>
      </c>
      <c r="AI4" s="26" t="str">
        <f>IF(AI3 = "", "No", IF(AI3+1 &gt; 'Residential Assumptions'!$C$12, "Yes", "No"))</f>
        <v>No</v>
      </c>
      <c r="AJ4" s="26" t="str">
        <f>IF(AJ3 = "", "No", IF(AJ3+1 &gt; 'Residential Assumptions'!$C$12, "Yes", "No"))</f>
        <v>No</v>
      </c>
      <c r="AK4" s="26" t="str">
        <f>IF(AK3 = "", "No", IF(AK3+1 &gt; 'Residential Assumptions'!$C$12, "Yes", "No"))</f>
        <v>No</v>
      </c>
      <c r="AL4" s="26" t="str">
        <f>IF(AL3 = "", "No", IF(AL3+1 &gt; 'Residential Assumptions'!$C$12, "Yes", "No"))</f>
        <v>No</v>
      </c>
      <c r="AM4" s="26" t="str">
        <f>IF(AM3 = "", "No", IF(AM3+1 &gt; 'Residential Assumptions'!$C$12, "Yes", "No"))</f>
        <v>No</v>
      </c>
      <c r="AN4" s="26" t="str">
        <f>IF(AN3 = "", "No", IF(AN3+1 &gt; 'Residential Assumptions'!$C$12, "Yes", "No"))</f>
        <v>No</v>
      </c>
      <c r="AO4" s="26" t="str">
        <f>IF(AO3 = "", "No", IF(AO3+1 &gt; 'Residential Assumptions'!$C$12, "Yes", "No"))</f>
        <v>No</v>
      </c>
      <c r="AP4" s="26" t="str">
        <f>IF(AP3 = "", "No", IF(AP3+1 &gt; 'Residential Assumptions'!$C$12, "Yes", "No"))</f>
        <v>No</v>
      </c>
      <c r="AQ4" s="26" t="str">
        <f>IF(AQ3 = "", "No", IF(AQ3+1 &gt; 'Residential Assumptions'!$C$12, "Yes", "No"))</f>
        <v>No</v>
      </c>
      <c r="AR4" s="26" t="str">
        <f>IF(AR3 = "", "No", IF(AR3+1 &gt; 'Residential Assumptions'!$C$12, "Yes", "No"))</f>
        <v>No</v>
      </c>
      <c r="AS4" s="26" t="str">
        <f>IF(AS3 = "", "No", IF(AS3+1 &gt; 'Residential Assumptions'!$C$12, "Yes", "No"))</f>
        <v>No</v>
      </c>
      <c r="AT4" s="26" t="str">
        <f>IF(AT3 = "", "No", IF(AT3+1 &gt; 'Residential Assumptions'!$C$12, "Yes", "No"))</f>
        <v>No</v>
      </c>
      <c r="AU4" s="26" t="str">
        <f>IF(AU3 = "", "No", IF(AU3+1 &gt; 'Residential Assumptions'!$C$12, "Yes", "No"))</f>
        <v>No</v>
      </c>
      <c r="AV4" s="26" t="str">
        <f>IF(AV3 = "", "No", IF(AV3+1 &gt; 'Residential Assumptions'!$C$12, "Yes", "No"))</f>
        <v>No</v>
      </c>
      <c r="AW4" s="26" t="str">
        <f>IF(AW3 = "", "No", IF(AW3+1 &gt; 'Residential Assumptions'!$C$12, "Yes", "No"))</f>
        <v>No</v>
      </c>
      <c r="AX4" s="26" t="str">
        <f>IF(AX3 = "", "No", IF(AX3+1 &gt; 'Residential Assumptions'!$C$12, "Yes", "No"))</f>
        <v>No</v>
      </c>
      <c r="AY4" s="26" t="str">
        <f>IF(AY3 = "", "No", IF(AY3+1 &gt; 'Residential Assumptions'!$C$12, "Yes", "No"))</f>
        <v>No</v>
      </c>
      <c r="AZ4" s="26" t="str">
        <f>IF(AZ3 = "", "No", IF(AZ3+1 &gt; 'Residential Assumptions'!$C$12, "Yes", "No"))</f>
        <v>No</v>
      </c>
      <c r="BA4" s="26" t="str">
        <f>IF(BA3 = "", "No", IF(BA3+1 &gt; 'Residential Assumptions'!$C$12, "Yes", "No"))</f>
        <v>No</v>
      </c>
      <c r="BB4" s="26" t="str">
        <f>IF(BB3 = "", "No", IF(BB3+1 &gt; 'Residential Assumptions'!$C$12, "Yes", "No"))</f>
        <v>No</v>
      </c>
      <c r="BC4" s="26" t="str">
        <f>IF(BC3 = "", "No", IF(BC3+1 &gt; 'Residential Assumptions'!$C$12, "Yes", "No"))</f>
        <v>No</v>
      </c>
      <c r="BD4" s="26" t="str">
        <f>IF(BD3 = "", "No", IF(BD3+1 &gt; 'Residential Assumptions'!$C$12, "Yes", "No"))</f>
        <v>No</v>
      </c>
      <c r="BE4" s="26" t="str">
        <f>IF(BE3 = "", "No", IF(BE3+1 &gt; 'Residential Assumptions'!$C$12, "Yes", "No"))</f>
        <v>No</v>
      </c>
      <c r="BF4" s="26" t="str">
        <f>IF(BF3 = "", "No", IF(BF3+1 &gt; 'Residential Assumptions'!$C$12, "Yes", "No"))</f>
        <v>No</v>
      </c>
      <c r="BG4" s="26" t="str">
        <f>IF(BG3 = "", "No", IF(BG3+1 &gt; 'Residential Assumptions'!$C$12, "Yes", "No"))</f>
        <v>No</v>
      </c>
      <c r="BH4" s="26" t="str">
        <f>IF(BH3 = "", "No", IF(BH3+1 &gt; 'Residential Assumptions'!$C$12, "Yes", "No"))</f>
        <v>No</v>
      </c>
      <c r="BI4" s="26" t="str">
        <f>IF(BI3 = "", "No", IF(BI3+1 &gt; 'Residential Assumptions'!$C$12, "Yes", "No"))</f>
        <v>No</v>
      </c>
      <c r="BJ4" s="26" t="str">
        <f>IF(BJ3 = "", "No", IF(BJ3+1 &gt; 'Residential Assumptions'!$C$12, "Yes", "No"))</f>
        <v>No</v>
      </c>
      <c r="BK4" s="26" t="str">
        <f>IF(BK3 = "", "No", IF(BK3+1 &gt; 'Residential Assumptions'!$C$12, "Yes", "No"))</f>
        <v>No</v>
      </c>
      <c r="BL4" s="26" t="str">
        <f>IF(BL3 = "", "No", IF(BL3+1 &gt; 'Residential Assumptions'!$C$12, "Yes", "No"))</f>
        <v>No</v>
      </c>
      <c r="BM4" s="26" t="str">
        <f>IF(BM3 = "", "No", IF(BM3+1 &gt; 'Residential Assumptions'!$C$12, "Yes", "No"))</f>
        <v>No</v>
      </c>
      <c r="BN4" s="26" t="str">
        <f>IF(BN3 = "", "No", IF(BN3+1 &gt; 'Residential Assumptions'!$C$12, "Yes", "No"))</f>
        <v>No</v>
      </c>
      <c r="BO4" s="26" t="str">
        <f>IF(BO3 = "", "No", IF(BO3+1 &gt; 'Residential Assumptions'!$C$12, "Yes", "No"))</f>
        <v>No</v>
      </c>
      <c r="BP4" s="26" t="str">
        <f>IF(BP3 = "", "No", IF(BP3+1 &gt; 'Residential Assumptions'!$C$12, "Yes", "No"))</f>
        <v>No</v>
      </c>
      <c r="BQ4" s="26" t="str">
        <f>IF(BQ3 = "", "No", IF(BQ3+1 &gt; 'Residential Assumptions'!$C$12, "Yes", "No"))</f>
        <v>No</v>
      </c>
      <c r="BR4" s="26" t="str">
        <f>IF(BR3 = "", "No", IF(BR3+1 &gt; 'Residential Assumptions'!$C$12, "Yes", "No"))</f>
        <v>No</v>
      </c>
      <c r="BS4" s="26" t="str">
        <f>IF(BS3 = "", "No", IF(BS3+1 &gt; 'Residential Assumptions'!$C$12, "Yes", "No"))</f>
        <v>No</v>
      </c>
      <c r="BT4" s="26" t="str">
        <f>IF(BT3 = "", "No", IF(BT3+1 &gt; 'Residential Assumptions'!$C$12, "Yes", "No"))</f>
        <v>No</v>
      </c>
      <c r="BU4" s="26" t="str">
        <f>IF(BU3 = "", "No", IF(BU3+1 &gt; 'Residential Assumptions'!$C$12, "Yes", "No"))</f>
        <v>No</v>
      </c>
      <c r="BV4" s="26" t="str">
        <f>IF(BV3 = "", "No", IF(BV3+1 &gt; 'Residential Assumptions'!$C$12, "Yes", "No"))</f>
        <v>No</v>
      </c>
      <c r="BW4" s="26" t="str">
        <f>IF(BW3 = "", "No", IF(BW3+1 &gt; 'Residential Assumptions'!$C$12, "Yes", "No"))</f>
        <v>No</v>
      </c>
      <c r="BX4" s="26" t="str">
        <f>IF(BX3 = "", "No", IF(BX3+1 &gt; 'Residential Assumptions'!$C$12, "Yes", "No"))</f>
        <v>No</v>
      </c>
      <c r="BY4" s="26" t="str">
        <f>IF(BY3 = "", "No", IF(BY3+1 &gt; 'Residential Assumptions'!$C$12, "Yes", "No"))</f>
        <v>No</v>
      </c>
      <c r="BZ4" s="26" t="str">
        <f>IF(BZ3 = "", "No", IF(BZ3+1 &gt; 'Residential Assumptions'!$C$12, "Yes", "No"))</f>
        <v>No</v>
      </c>
      <c r="CA4" s="26" t="str">
        <f>IF(CA3 = "", "No", IF(CA3+1 &gt; 'Residential Assumptions'!$C$12, "Yes", "No"))</f>
        <v>No</v>
      </c>
      <c r="CB4" s="26" t="str">
        <f>IF(CB3 = "", "No", IF(CB3+1 &gt; 'Residential Assumptions'!$C$12, "Yes", "No"))</f>
        <v>No</v>
      </c>
      <c r="CC4" s="26" t="str">
        <f>IF(CC3 = "", "No", IF(CC3+1 &gt; 'Residential Assumptions'!$C$12, "Yes", "No"))</f>
        <v>No</v>
      </c>
      <c r="CD4" s="26" t="str">
        <f>IF(CD3 = "", "No", IF(CD3+1 &gt; 'Residential Assumptions'!$C$12, "Yes", "No"))</f>
        <v>No</v>
      </c>
      <c r="CE4" s="26" t="str">
        <f>IF(CE3 = "", "No", IF(CE3+1 &gt; 'Residential Assumptions'!$C$12, "Yes", "No"))</f>
        <v>No</v>
      </c>
      <c r="CF4" s="26" t="str">
        <f>IF(CF3 = "", "No", IF(CF3+1 &gt; 'Residential Assumptions'!$C$12, "Yes", "No"))</f>
        <v>No</v>
      </c>
      <c r="CG4" s="26" t="str">
        <f>IF(CG3 = "", "No", IF(CG3+1 &gt; 'Residential Assumptions'!$C$12, "Yes", "No"))</f>
        <v>No</v>
      </c>
      <c r="CH4" s="26" t="str">
        <f>IF(CH3 = "", "No", IF(CH3+1 &gt; 'Residential Assumptions'!$C$12, "Yes", "No"))</f>
        <v>No</v>
      </c>
      <c r="CI4" s="26" t="str">
        <f>IF(CI3 = "", "No", IF(CI3+1 &gt; 'Residential Assumptions'!$C$12, "Yes", "No"))</f>
        <v>No</v>
      </c>
      <c r="CJ4" s="26" t="str">
        <f>IF(CJ3 = "", "No", IF(CJ3+1 &gt; 'Residential Assumptions'!$C$12, "Yes", "No"))</f>
        <v>No</v>
      </c>
      <c r="CK4" s="26" t="str">
        <f>IF(CK3 = "", "No", IF(CK3+1 &gt; 'Residential Assumptions'!$C$12, "Yes", "No"))</f>
        <v>No</v>
      </c>
      <c r="CL4" s="26" t="str">
        <f>IF(CL3 = "", "No", IF(CL3+1 &gt; 'Residential Assumptions'!$C$12, "Yes", "No"))</f>
        <v>No</v>
      </c>
      <c r="CM4" s="26" t="str">
        <f>IF(CM3 = "", "No", IF(CM3+1 &gt; 'Residential Assumptions'!$C$12, "Yes", "No"))</f>
        <v>No</v>
      </c>
      <c r="CN4" s="26" t="str">
        <f>IF(CN3 = "", "No", IF(CN3+1 &gt; 'Residential Assumptions'!$C$12, "Yes", "No"))</f>
        <v>No</v>
      </c>
      <c r="CO4" s="26" t="str">
        <f>IF(CO3 = "", "No", IF(CO3+1 &gt; 'Residential Assumptions'!$C$12, "Yes", "No"))</f>
        <v>No</v>
      </c>
      <c r="CP4" s="26" t="str">
        <f>IF(CP3 = "", "No", IF(CP3+1 &gt; 'Residential Assumptions'!$C$12, "Yes", "No"))</f>
        <v>No</v>
      </c>
      <c r="CQ4" s="26" t="str">
        <f>IF(CQ3 = "", "No", IF(CQ3+1 &gt; 'Residential Assumptions'!$C$12, "Yes", "No"))</f>
        <v>No</v>
      </c>
      <c r="CR4" s="26" t="str">
        <f>IF(CR3 = "", "No", IF(CR3+1 &gt; 'Residential Assumptions'!$C$12, "Yes", "No"))</f>
        <v>No</v>
      </c>
      <c r="CS4" s="26" t="str">
        <f>IF(CS3 = "", "No", IF(CS3+1 &gt; 'Residential Assumptions'!$C$12, "Yes", "No"))</f>
        <v>No</v>
      </c>
      <c r="CT4" s="26" t="str">
        <f>IF(CT3 = "", "No", IF(CT3+1 &gt; 'Residential Assumptions'!$C$12, "Yes", "No"))</f>
        <v>No</v>
      </c>
      <c r="CU4" s="26" t="str">
        <f>IF(CU3 = "", "No", IF(CU3+1 &gt; 'Residential Assumptions'!$C$12, "Yes", "No"))</f>
        <v>No</v>
      </c>
      <c r="CV4" s="26" t="str">
        <f>IF(CV3 = "", "No", IF(CV3+1 &gt; 'Residential Assumptions'!$C$12, "Yes", "No"))</f>
        <v>No</v>
      </c>
    </row>
    <row r="5" spans="1:100" ht="20.25" customHeight="1">
      <c r="C5" s="25" t="s">
        <v>86</v>
      </c>
      <c r="D5" s="8"/>
    </row>
    <row r="6" spans="1:100" ht="20.25" customHeight="1">
      <c r="D6" s="64" t="str">
        <f>'Residential Assumptions'!B3</f>
        <v>1 Bedroom / 1 Bathroom</v>
      </c>
      <c r="E6" s="41">
        <f>IF(E4 = "Yes", 'Residential Assumptions'!$C$7 * 'Residential Assumptions'!$C$4 * 12 * (1 + 'Residential Assumptions'!$C$10)^(E3 - 'Residential Assumptions'!$C$12), 0)</f>
        <v>0</v>
      </c>
      <c r="F6" s="41">
        <f>IF(F4 = "Yes", 'Residential Assumptions'!$C$7 * 'Residential Assumptions'!$C$4 * 12 * (1 + 'Residential Assumptions'!$C$10)^(F3 - 'Residential Assumptions'!$C$12), 0)</f>
        <v>0</v>
      </c>
      <c r="G6" s="41">
        <f>IF(G4 = "Yes", 'Residential Assumptions'!$C$7 * 'Residential Assumptions'!$C$4 * 12 * (1 + 'Residential Assumptions'!$C$10)^(G3 - 'Residential Assumptions'!$C$12), 0)</f>
        <v>0</v>
      </c>
      <c r="H6" s="41">
        <f>IF(H4 = "Yes", 'Residential Assumptions'!$C$7 * 'Residential Assumptions'!$C$4 * 12 * (1 + 'Residential Assumptions'!$C$10)^(H3 - 'Residential Assumptions'!$C$12), 0)</f>
        <v>817676.14681602851</v>
      </c>
      <c r="I6" s="41">
        <f>IF(I4 = "Yes", 'Residential Assumptions'!$C$7 * 'Residential Assumptions'!$C$4 * 12 * (1 + 'Residential Assumptions'!$C$10)^(I3 - 'Residential Assumptions'!$C$12), 0)</f>
        <v>842206.43122050934</v>
      </c>
      <c r="J6" s="41">
        <f>IF(J4 = "Yes", 'Residential Assumptions'!$C$7 * 'Residential Assumptions'!$C$4 * 12 * (1 + 'Residential Assumptions'!$C$10)^(J3 - 'Residential Assumptions'!$C$12), 0)</f>
        <v>867472.62415712466</v>
      </c>
      <c r="K6" s="41">
        <f>IF(K4 = "Yes", 'Residential Assumptions'!$C$7 * 'Residential Assumptions'!$C$4 * 12 * (1 + 'Residential Assumptions'!$C$10)^(K3 - 'Residential Assumptions'!$C$12), 0)</f>
        <v>893496.8028818384</v>
      </c>
      <c r="L6" s="41">
        <f>IF(L4 = "Yes", 'Residential Assumptions'!$C$7 * 'Residential Assumptions'!$C$4 * 12 * (1 + 'Residential Assumptions'!$C$10)^(L3 - 'Residential Assumptions'!$C$12), 0)</f>
        <v>920301.70696829353</v>
      </c>
      <c r="M6" s="41">
        <f>IF(M4 = "Yes", 'Residential Assumptions'!$C$7 * 'Residential Assumptions'!$C$4 * 12 * (1 + 'Residential Assumptions'!$C$10)^(M3 - 'Residential Assumptions'!$C$12), 0)</f>
        <v>947910.75817734224</v>
      </c>
      <c r="N6" s="41">
        <f>IF(N4 = "Yes", 'Residential Assumptions'!$C$7 * 'Residential Assumptions'!$C$4 * 12 * (1 + 'Residential Assumptions'!$C$10)^(N3 - 'Residential Assumptions'!$C$12), 0)</f>
        <v>976348.08092266251</v>
      </c>
      <c r="O6" s="41">
        <f>IF(O4 = "Yes", 'Residential Assumptions'!$C$7 * 'Residential Assumptions'!$C$4 * 12 * (1 + 'Residential Assumptions'!$C$10)^(O3 - 'Residential Assumptions'!$C$12), 0)</f>
        <v>1005638.5233503425</v>
      </c>
      <c r="P6" s="41">
        <f>IF(P4 = "Yes", 'Residential Assumptions'!$C$7 * 'Residential Assumptions'!$C$4 * 12 * (1 + 'Residential Assumptions'!$C$10)^(P3 - 'Residential Assumptions'!$C$12), 0)</f>
        <v>1035807.6790508527</v>
      </c>
      <c r="Q6" s="41">
        <f>IF(Q4 = "Yes", 'Residential Assumptions'!$C$7 * 'Residential Assumptions'!$C$4 * 12 * (1 + 'Residential Assumptions'!$C$10)^(Q3 - 'Residential Assumptions'!$C$12), 0)</f>
        <v>0</v>
      </c>
      <c r="R6" s="41">
        <f>IF(R4 = "Yes", 'Residential Assumptions'!$C$7 * 'Residential Assumptions'!$C$4 * 12 * (1 + 'Residential Assumptions'!$C$10)^(R3 - 'Residential Assumptions'!$C$12), 0)</f>
        <v>0</v>
      </c>
      <c r="S6" s="41">
        <f>IF(S4 = "Yes", 'Residential Assumptions'!$C$7 * 'Residential Assumptions'!$C$4 * 12 * (1 + 'Residential Assumptions'!$C$10)^(S3 - 'Residential Assumptions'!$C$12), 0)</f>
        <v>0</v>
      </c>
      <c r="T6" s="41">
        <f>IF(T4 = "Yes", 'Residential Assumptions'!$C$7 * 'Residential Assumptions'!$C$4 * 12 * (1 + 'Residential Assumptions'!$C$10)^(T3 - 'Residential Assumptions'!$C$12), 0)</f>
        <v>0</v>
      </c>
      <c r="U6" s="41">
        <f>IF(U4 = "Yes", 'Residential Assumptions'!$C$7 * 'Residential Assumptions'!$C$4 * 12 * (1 + 'Residential Assumptions'!$C$10)^(U3 - 'Residential Assumptions'!$C$12), 0)</f>
        <v>0</v>
      </c>
      <c r="V6" s="41">
        <f>IF(V4 = "Yes", 'Residential Assumptions'!$C$7 * 'Residential Assumptions'!$C$4 * 12 * (1 + 'Residential Assumptions'!$C$10)^(V3 - 'Residential Assumptions'!$C$12), 0)</f>
        <v>0</v>
      </c>
      <c r="W6" s="41">
        <f>IF(W4 = "Yes", 'Residential Assumptions'!$C$7 * 'Residential Assumptions'!$C$4 * 12 * (1 + 'Residential Assumptions'!$C$10)^(W3 - 'Residential Assumptions'!$C$12), 0)</f>
        <v>0</v>
      </c>
      <c r="X6" s="41">
        <f>IF(X4 = "Yes", 'Residential Assumptions'!$C$7 * 'Residential Assumptions'!$C$4 * 12 * (1 + 'Residential Assumptions'!$C$10)^(X3 - 'Residential Assumptions'!$C$12), 0)</f>
        <v>0</v>
      </c>
      <c r="Y6" s="41">
        <f>IF(Y4 = "Yes", 'Residential Assumptions'!$C$7 * 'Residential Assumptions'!$C$4 * 12 * (1 + 'Residential Assumptions'!$C$10)^(Y3 - 'Residential Assumptions'!$C$12), 0)</f>
        <v>0</v>
      </c>
      <c r="Z6" s="41">
        <f>IF(Z4 = "Yes", 'Residential Assumptions'!$C$7 * 'Residential Assumptions'!$C$4 * 12 * (1 + 'Residential Assumptions'!$C$10)^(Z3 - 'Residential Assumptions'!$C$12), 0)</f>
        <v>0</v>
      </c>
      <c r="AA6" s="41">
        <f>IF(AA4 = "Yes", 'Residential Assumptions'!$C$7 * 'Residential Assumptions'!$C$4 * 12 * (1 + 'Residential Assumptions'!$C$10)^(AA3 - 'Residential Assumptions'!$C$12), 0)</f>
        <v>0</v>
      </c>
      <c r="AB6" s="41">
        <f>IF(AB4 = "Yes", 'Residential Assumptions'!$C$7 * 'Residential Assumptions'!$C$4 * 12 * (1 + 'Residential Assumptions'!$C$10)^(AB3 - 'Residential Assumptions'!$C$12), 0)</f>
        <v>0</v>
      </c>
      <c r="AC6" s="41">
        <f>IF(AC4 = "Yes", 'Residential Assumptions'!$C$7 * 'Residential Assumptions'!$C$4 * 12 * (1 + 'Residential Assumptions'!$C$10)^(AC3 - 'Residential Assumptions'!$C$12), 0)</f>
        <v>0</v>
      </c>
      <c r="AD6" s="41">
        <f>IF(AD4 = "Yes", 'Residential Assumptions'!$C$7 * 'Residential Assumptions'!$C$4 * 12 * (1 + 'Residential Assumptions'!$C$10)^(AD3 - 'Residential Assumptions'!$C$12), 0)</f>
        <v>0</v>
      </c>
      <c r="AE6" s="41">
        <f>IF(AE4 = "Yes", 'Residential Assumptions'!$C$7 * 'Residential Assumptions'!$C$4 * 12 * (1 + 'Residential Assumptions'!$C$10)^(AE3 - 'Residential Assumptions'!$C$12), 0)</f>
        <v>0</v>
      </c>
      <c r="AF6" s="41">
        <f>IF(AF4 = "Yes", 'Residential Assumptions'!$C$7 * 'Residential Assumptions'!$C$4 * 12 * (1 + 'Residential Assumptions'!$C$10)^(AF3 - 'Residential Assumptions'!$C$12), 0)</f>
        <v>0</v>
      </c>
      <c r="AG6" s="41">
        <f>IF(AG4 = "Yes", 'Residential Assumptions'!$C$7 * 'Residential Assumptions'!$C$4 * 12 * (1 + 'Residential Assumptions'!$C$10)^(AG3 - 'Residential Assumptions'!$C$12), 0)</f>
        <v>0</v>
      </c>
      <c r="AH6" s="41">
        <f>IF(AH4 = "Yes", 'Residential Assumptions'!$C$7 * 'Residential Assumptions'!$C$4 * 12 * (1 + 'Residential Assumptions'!$C$10)^(AH3 - 'Residential Assumptions'!$C$12), 0)</f>
        <v>0</v>
      </c>
      <c r="AI6" s="41">
        <f>IF(AI4 = "Yes", 'Residential Assumptions'!$C$7 * 'Residential Assumptions'!$C$4 * 12 * (1 + 'Residential Assumptions'!$C$10)^(AI3 - 'Residential Assumptions'!$C$12), 0)</f>
        <v>0</v>
      </c>
      <c r="AJ6" s="41">
        <f>IF(AJ4 = "Yes", 'Residential Assumptions'!$C$7 * 'Residential Assumptions'!$C$4 * 12 * (1 + 'Residential Assumptions'!$C$10)^(AJ3 - 'Residential Assumptions'!$C$12), 0)</f>
        <v>0</v>
      </c>
      <c r="AK6" s="41">
        <f>IF(AK4 = "Yes", 'Residential Assumptions'!$C$7 * 'Residential Assumptions'!$C$4 * 12 * (1 + 'Residential Assumptions'!$C$10)^(AK3 - 'Residential Assumptions'!$C$12), 0)</f>
        <v>0</v>
      </c>
      <c r="AL6" s="41">
        <f>IF(AL4 = "Yes", 'Residential Assumptions'!$C$7 * 'Residential Assumptions'!$C$4 * 12 * (1 + 'Residential Assumptions'!$C$10)^(AL3 - 'Residential Assumptions'!$C$12), 0)</f>
        <v>0</v>
      </c>
      <c r="AM6" s="41">
        <f>IF(AM4 = "Yes", 'Residential Assumptions'!$C$7 * 'Residential Assumptions'!$C$4 * 12 * (1 + 'Residential Assumptions'!$C$10)^(AM3 - 'Residential Assumptions'!$C$12), 0)</f>
        <v>0</v>
      </c>
      <c r="AN6" s="41">
        <f>IF(AN4 = "Yes", 'Residential Assumptions'!$C$7 * 'Residential Assumptions'!$C$4 * 12 * (1 + 'Residential Assumptions'!$C$10)^(AN3 - 'Residential Assumptions'!$C$12), 0)</f>
        <v>0</v>
      </c>
      <c r="AO6" s="41">
        <f>IF(AO4 = "Yes", 'Residential Assumptions'!$C$7 * 'Residential Assumptions'!$C$4 * 12 * (1 + 'Residential Assumptions'!$C$10)^(AO3 - 'Residential Assumptions'!$C$12), 0)</f>
        <v>0</v>
      </c>
      <c r="AP6" s="41">
        <f>IF(AP4 = "Yes", 'Residential Assumptions'!$C$7 * 'Residential Assumptions'!$C$4 * 12 * (1 + 'Residential Assumptions'!$C$10)^(AP3 - 'Residential Assumptions'!$C$12), 0)</f>
        <v>0</v>
      </c>
      <c r="AQ6" s="41">
        <f>IF(AQ4 = "Yes", 'Residential Assumptions'!$C$7 * 'Residential Assumptions'!$C$4 * 12 * (1 + 'Residential Assumptions'!$C$10)^(AQ3 - 'Residential Assumptions'!$C$12), 0)</f>
        <v>0</v>
      </c>
      <c r="AR6" s="41">
        <f>IF(AR4 = "Yes", 'Residential Assumptions'!$C$7 * 'Residential Assumptions'!$C$4 * 12 * (1 + 'Residential Assumptions'!$C$10)^(AR3 - 'Residential Assumptions'!$C$12), 0)</f>
        <v>0</v>
      </c>
      <c r="AS6" s="41">
        <f>IF(AS4 = "Yes", 'Residential Assumptions'!$C$7 * 'Residential Assumptions'!$C$4 * 12 * (1 + 'Residential Assumptions'!$C$10)^(AS3 - 'Residential Assumptions'!$C$12), 0)</f>
        <v>0</v>
      </c>
      <c r="AT6" s="41">
        <f>IF(AT4 = "Yes", 'Residential Assumptions'!$C$7 * 'Residential Assumptions'!$C$4 * 12 * (1 + 'Residential Assumptions'!$C$10)^(AT3 - 'Residential Assumptions'!$C$12), 0)</f>
        <v>0</v>
      </c>
      <c r="AU6" s="41">
        <f>IF(AU4 = "Yes", 'Residential Assumptions'!$C$7 * 'Residential Assumptions'!$C$4 * 12 * (1 + 'Residential Assumptions'!$C$10)^(AU3 - 'Residential Assumptions'!$C$12), 0)</f>
        <v>0</v>
      </c>
      <c r="AV6" s="41">
        <f>IF(AV4 = "Yes", 'Residential Assumptions'!$C$7 * 'Residential Assumptions'!$C$4 * 12 * (1 + 'Residential Assumptions'!$C$10)^(AV3 - 'Residential Assumptions'!$C$12), 0)</f>
        <v>0</v>
      </c>
      <c r="AW6" s="41">
        <f>IF(AW4 = "Yes", 'Residential Assumptions'!$C$7 * 'Residential Assumptions'!$C$4 * 12 * (1 + 'Residential Assumptions'!$C$10)^(AW3 - 'Residential Assumptions'!$C$12), 0)</f>
        <v>0</v>
      </c>
      <c r="AX6" s="41">
        <f>IF(AX4 = "Yes", 'Residential Assumptions'!$C$7 * 'Residential Assumptions'!$C$4 * 12 * (1 + 'Residential Assumptions'!$C$10)^(AX3 - 'Residential Assumptions'!$C$12), 0)</f>
        <v>0</v>
      </c>
      <c r="AY6" s="41">
        <f>IF(AY4 = "Yes", 'Residential Assumptions'!$C$7 * 'Residential Assumptions'!$C$4 * 12 * (1 + 'Residential Assumptions'!$C$10)^(AY3 - 'Residential Assumptions'!$C$12), 0)</f>
        <v>0</v>
      </c>
      <c r="AZ6" s="41">
        <f>IF(AZ4 = "Yes", 'Residential Assumptions'!$C$7 * 'Residential Assumptions'!$C$4 * 12 * (1 + 'Residential Assumptions'!$C$10)^(AZ3 - 'Residential Assumptions'!$C$12), 0)</f>
        <v>0</v>
      </c>
      <c r="BA6" s="41">
        <f>IF(BA4 = "Yes", 'Residential Assumptions'!$C$7 * 'Residential Assumptions'!$C$4 * 12 * (1 + 'Residential Assumptions'!$C$10)^(BA3 - 'Residential Assumptions'!$C$12), 0)</f>
        <v>0</v>
      </c>
      <c r="BB6" s="41">
        <f>IF(BB4 = "Yes", 'Residential Assumptions'!$C$7 * 'Residential Assumptions'!$C$4 * 12 * (1 + 'Residential Assumptions'!$C$10)^(BB3 - 'Residential Assumptions'!$C$12), 0)</f>
        <v>0</v>
      </c>
      <c r="BC6" s="41">
        <f>IF(BC4 = "Yes", 'Residential Assumptions'!$C$7 * 'Residential Assumptions'!$C$4 * 12 * (1 + 'Residential Assumptions'!$C$10)^(BC3 - 'Residential Assumptions'!$C$12), 0)</f>
        <v>0</v>
      </c>
      <c r="BD6" s="41">
        <f>IF(BD4 = "Yes", 'Residential Assumptions'!$C$7 * 'Residential Assumptions'!$C$4 * 12 * (1 + 'Residential Assumptions'!$C$10)^(BD3 - 'Residential Assumptions'!$C$12), 0)</f>
        <v>0</v>
      </c>
      <c r="BE6" s="41">
        <f>IF(BE4 = "Yes", 'Residential Assumptions'!$C$7 * 'Residential Assumptions'!$C$4 * 12 * (1 + 'Residential Assumptions'!$C$10)^(BE3 - 'Residential Assumptions'!$C$12), 0)</f>
        <v>0</v>
      </c>
      <c r="BF6" s="41">
        <f>IF(BF4 = "Yes", 'Residential Assumptions'!$C$7 * 'Residential Assumptions'!$C$4 * 12 * (1 + 'Residential Assumptions'!$C$10)^(BF3 - 'Residential Assumptions'!$C$12), 0)</f>
        <v>0</v>
      </c>
      <c r="BG6" s="41">
        <f>IF(BG4 = "Yes", 'Residential Assumptions'!$C$7 * 'Residential Assumptions'!$C$4 * 12 * (1 + 'Residential Assumptions'!$C$10)^(BG3 - 'Residential Assumptions'!$C$12), 0)</f>
        <v>0</v>
      </c>
      <c r="BH6" s="41">
        <f>IF(BH4 = "Yes", 'Residential Assumptions'!$C$7 * 'Residential Assumptions'!$C$4 * 12 * (1 + 'Residential Assumptions'!$C$10)^(BH3 - 'Residential Assumptions'!$C$12), 0)</f>
        <v>0</v>
      </c>
      <c r="BI6" s="41">
        <f>IF(BI4 = "Yes", 'Residential Assumptions'!$C$7 * 'Residential Assumptions'!$C$4 * 12 * (1 + 'Residential Assumptions'!$C$10)^(BI3 - 'Residential Assumptions'!$C$12), 0)</f>
        <v>0</v>
      </c>
      <c r="BJ6" s="41">
        <f>IF(BJ4 = "Yes", 'Residential Assumptions'!$C$7 * 'Residential Assumptions'!$C$4 * 12 * (1 + 'Residential Assumptions'!$C$10)^(BJ3 - 'Residential Assumptions'!$C$12), 0)</f>
        <v>0</v>
      </c>
      <c r="BK6" s="41">
        <f>IF(BK4 = "Yes", 'Residential Assumptions'!$C$7 * 'Residential Assumptions'!$C$4 * 12 * (1 + 'Residential Assumptions'!$C$10)^(BK3 - 'Residential Assumptions'!$C$12), 0)</f>
        <v>0</v>
      </c>
      <c r="BL6" s="41">
        <f>IF(BL4 = "Yes", 'Residential Assumptions'!$C$7 * 'Residential Assumptions'!$C$4 * 12 * (1 + 'Residential Assumptions'!$C$10)^(BL3 - 'Residential Assumptions'!$C$12), 0)</f>
        <v>0</v>
      </c>
      <c r="BM6" s="41">
        <f>IF(BM4 = "Yes", 'Residential Assumptions'!$C$7 * 'Residential Assumptions'!$C$4 * 12 * (1 + 'Residential Assumptions'!$C$10)^(BM3 - 'Residential Assumptions'!$C$12), 0)</f>
        <v>0</v>
      </c>
      <c r="BN6" s="41">
        <f>IF(BN4 = "Yes", 'Residential Assumptions'!$C$7 * 'Residential Assumptions'!$C$4 * 12 * (1 + 'Residential Assumptions'!$C$10)^(BN3 - 'Residential Assumptions'!$C$12), 0)</f>
        <v>0</v>
      </c>
      <c r="BO6" s="41">
        <f>IF(BO4 = "Yes", 'Residential Assumptions'!$C$7 * 'Residential Assumptions'!$C$4 * 12 * (1 + 'Residential Assumptions'!$C$10)^(BO3 - 'Residential Assumptions'!$C$12), 0)</f>
        <v>0</v>
      </c>
      <c r="BP6" s="41">
        <f>IF(BP4 = "Yes", 'Residential Assumptions'!$C$7 * 'Residential Assumptions'!$C$4 * 12 * (1 + 'Residential Assumptions'!$C$10)^(BP3 - 'Residential Assumptions'!$C$12), 0)</f>
        <v>0</v>
      </c>
      <c r="BQ6" s="41">
        <f>IF(BQ4 = "Yes", 'Residential Assumptions'!$C$7 * 'Residential Assumptions'!$C$4 * 12 * (1 + 'Residential Assumptions'!$C$10)^(BQ3 - 'Residential Assumptions'!$C$12), 0)</f>
        <v>0</v>
      </c>
      <c r="BR6" s="41">
        <f>IF(BR4 = "Yes", 'Residential Assumptions'!$C$7 * 'Residential Assumptions'!$C$4 * 12 * (1 + 'Residential Assumptions'!$C$10)^(BR3 - 'Residential Assumptions'!$C$12), 0)</f>
        <v>0</v>
      </c>
      <c r="BS6" s="41">
        <f>IF(BS4 = "Yes", 'Residential Assumptions'!$C$7 * 'Residential Assumptions'!$C$4 * 12 * (1 + 'Residential Assumptions'!$C$10)^(BS3 - 'Residential Assumptions'!$C$12), 0)</f>
        <v>0</v>
      </c>
      <c r="BT6" s="41">
        <f>IF(BT4 = "Yes", 'Residential Assumptions'!$C$7 * 'Residential Assumptions'!$C$4 * 12 * (1 + 'Residential Assumptions'!$C$10)^(BT3 - 'Residential Assumptions'!$C$12), 0)</f>
        <v>0</v>
      </c>
      <c r="BU6" s="41">
        <f>IF(BU4 = "Yes", 'Residential Assumptions'!$C$7 * 'Residential Assumptions'!$C$4 * 12 * (1 + 'Residential Assumptions'!$C$10)^(BU3 - 'Residential Assumptions'!$C$12), 0)</f>
        <v>0</v>
      </c>
      <c r="BV6" s="41">
        <f>IF(BV4 = "Yes", 'Residential Assumptions'!$C$7 * 'Residential Assumptions'!$C$4 * 12 * (1 + 'Residential Assumptions'!$C$10)^(BV3 - 'Residential Assumptions'!$C$12), 0)</f>
        <v>0</v>
      </c>
      <c r="BW6" s="41">
        <f>IF(BW4 = "Yes", 'Residential Assumptions'!$C$7 * 'Residential Assumptions'!$C$4 * 12 * (1 + 'Residential Assumptions'!$C$10)^(BW3 - 'Residential Assumptions'!$C$12), 0)</f>
        <v>0</v>
      </c>
      <c r="BX6" s="41">
        <f>IF(BX4 = "Yes", 'Residential Assumptions'!$C$7 * 'Residential Assumptions'!$C$4 * 12 * (1 + 'Residential Assumptions'!$C$10)^(BX3 - 'Residential Assumptions'!$C$12), 0)</f>
        <v>0</v>
      </c>
      <c r="BY6" s="41">
        <f>IF(BY4 = "Yes", 'Residential Assumptions'!$C$7 * 'Residential Assumptions'!$C$4 * 12 * (1 + 'Residential Assumptions'!$C$10)^(BY3 - 'Residential Assumptions'!$C$12), 0)</f>
        <v>0</v>
      </c>
      <c r="BZ6" s="41">
        <f>IF(BZ4 = "Yes", 'Residential Assumptions'!$C$7 * 'Residential Assumptions'!$C$4 * 12 * (1 + 'Residential Assumptions'!$C$10)^(BZ3 - 'Residential Assumptions'!$C$12), 0)</f>
        <v>0</v>
      </c>
      <c r="CA6" s="41">
        <f>IF(CA4 = "Yes", 'Residential Assumptions'!$C$7 * 'Residential Assumptions'!$C$4 * 12 * (1 + 'Residential Assumptions'!$C$10)^(CA3 - 'Residential Assumptions'!$C$12), 0)</f>
        <v>0</v>
      </c>
      <c r="CB6" s="41">
        <f>IF(CB4 = "Yes", 'Residential Assumptions'!$C$7 * 'Residential Assumptions'!$C$4 * 12 * (1 + 'Residential Assumptions'!$C$10)^(CB3 - 'Residential Assumptions'!$C$12), 0)</f>
        <v>0</v>
      </c>
      <c r="CC6" s="41">
        <f>IF(CC4 = "Yes", 'Residential Assumptions'!$C$7 * 'Residential Assumptions'!$C$4 * 12 * (1 + 'Residential Assumptions'!$C$10)^(CC3 - 'Residential Assumptions'!$C$12), 0)</f>
        <v>0</v>
      </c>
      <c r="CD6" s="41">
        <f>IF(CD4 = "Yes", 'Residential Assumptions'!$C$7 * 'Residential Assumptions'!$C$4 * 12 * (1 + 'Residential Assumptions'!$C$10)^(CD3 - 'Residential Assumptions'!$C$12), 0)</f>
        <v>0</v>
      </c>
      <c r="CE6" s="41">
        <f>IF(CE4 = "Yes", 'Residential Assumptions'!$C$7 * 'Residential Assumptions'!$C$4 * 12 * (1 + 'Residential Assumptions'!$C$10)^(CE3 - 'Residential Assumptions'!$C$12), 0)</f>
        <v>0</v>
      </c>
      <c r="CF6" s="41">
        <f>IF(CF4 = "Yes", 'Residential Assumptions'!$C$7 * 'Residential Assumptions'!$C$4 * 12 * (1 + 'Residential Assumptions'!$C$10)^(CF3 - 'Residential Assumptions'!$C$12), 0)</f>
        <v>0</v>
      </c>
      <c r="CG6" s="41">
        <f>IF(CG4 = "Yes", 'Residential Assumptions'!$C$7 * 'Residential Assumptions'!$C$4 * 12 * (1 + 'Residential Assumptions'!$C$10)^(CG3 - 'Residential Assumptions'!$C$12), 0)</f>
        <v>0</v>
      </c>
      <c r="CH6" s="41">
        <f>IF(CH4 = "Yes", 'Residential Assumptions'!$C$7 * 'Residential Assumptions'!$C$4 * 12 * (1 + 'Residential Assumptions'!$C$10)^(CH3 - 'Residential Assumptions'!$C$12), 0)</f>
        <v>0</v>
      </c>
      <c r="CI6" s="41">
        <f>IF(CI4 = "Yes", 'Residential Assumptions'!$C$7 * 'Residential Assumptions'!$C$4 * 12 * (1 + 'Residential Assumptions'!$C$10)^(CI3 - 'Residential Assumptions'!$C$12), 0)</f>
        <v>0</v>
      </c>
      <c r="CJ6" s="41">
        <f>IF(CJ4 = "Yes", 'Residential Assumptions'!$C$7 * 'Residential Assumptions'!$C$4 * 12 * (1 + 'Residential Assumptions'!$C$10)^(CJ3 - 'Residential Assumptions'!$C$12), 0)</f>
        <v>0</v>
      </c>
      <c r="CK6" s="41">
        <f>IF(CK4 = "Yes", 'Residential Assumptions'!$C$7 * 'Residential Assumptions'!$C$4 * 12 * (1 + 'Residential Assumptions'!$C$10)^(CK3 - 'Residential Assumptions'!$C$12), 0)</f>
        <v>0</v>
      </c>
      <c r="CL6" s="41">
        <f>IF(CL4 = "Yes", 'Residential Assumptions'!$C$7 * 'Residential Assumptions'!$C$4 * 12 * (1 + 'Residential Assumptions'!$C$10)^(CL3 - 'Residential Assumptions'!$C$12), 0)</f>
        <v>0</v>
      </c>
      <c r="CM6" s="41">
        <f>IF(CM4 = "Yes", 'Residential Assumptions'!$C$7 * 'Residential Assumptions'!$C$4 * 12 * (1 + 'Residential Assumptions'!$C$10)^(CM3 - 'Residential Assumptions'!$C$12), 0)</f>
        <v>0</v>
      </c>
      <c r="CN6" s="41">
        <f>IF(CN4 = "Yes", 'Residential Assumptions'!$C$7 * 'Residential Assumptions'!$C$4 * 12 * (1 + 'Residential Assumptions'!$C$10)^(CN3 - 'Residential Assumptions'!$C$12), 0)</f>
        <v>0</v>
      </c>
      <c r="CO6" s="41">
        <f>IF(CO4 = "Yes", 'Residential Assumptions'!$C$7 * 'Residential Assumptions'!$C$4 * 12 * (1 + 'Residential Assumptions'!$C$10)^(CO3 - 'Residential Assumptions'!$C$12), 0)</f>
        <v>0</v>
      </c>
      <c r="CP6" s="41">
        <f>IF(CP4 = "Yes", 'Residential Assumptions'!$C$7 * 'Residential Assumptions'!$C$4 * 12 * (1 + 'Residential Assumptions'!$C$10)^(CP3 - 'Residential Assumptions'!$C$12), 0)</f>
        <v>0</v>
      </c>
      <c r="CQ6" s="41">
        <f>IF(CQ4 = "Yes", 'Residential Assumptions'!$C$7 * 'Residential Assumptions'!$C$4 * 12 * (1 + 'Residential Assumptions'!$C$10)^(CQ3 - 'Residential Assumptions'!$C$12), 0)</f>
        <v>0</v>
      </c>
      <c r="CR6" s="41">
        <f>IF(CR4 = "Yes", 'Residential Assumptions'!$C$7 * 'Residential Assumptions'!$C$4 * 12 * (1 + 'Residential Assumptions'!$C$10)^(CR3 - 'Residential Assumptions'!$C$12), 0)</f>
        <v>0</v>
      </c>
      <c r="CS6" s="41">
        <f>IF(CS4 = "Yes", 'Residential Assumptions'!$C$7 * 'Residential Assumptions'!$C$4 * 12 * (1 + 'Residential Assumptions'!$C$10)^(CS3 - 'Residential Assumptions'!$C$12), 0)</f>
        <v>0</v>
      </c>
      <c r="CT6" s="41">
        <f>IF(CT4 = "Yes", 'Residential Assumptions'!$C$7 * 'Residential Assumptions'!$C$4 * 12 * (1 + 'Residential Assumptions'!$C$10)^(CT3 - 'Residential Assumptions'!$C$12), 0)</f>
        <v>0</v>
      </c>
      <c r="CU6" s="41">
        <f>IF(CU4 = "Yes", 'Residential Assumptions'!$C$7 * 'Residential Assumptions'!$C$4 * 12 * (1 + 'Residential Assumptions'!$C$10)^(CU3 - 'Residential Assumptions'!$C$12), 0)</f>
        <v>0</v>
      </c>
      <c r="CV6" s="41">
        <f>IF(CV4 = "Yes", 'Residential Assumptions'!$C$7 * 'Residential Assumptions'!$C$4 * 12 * (1 + 'Residential Assumptions'!$C$10)^(CV3 - 'Residential Assumptions'!$C$12), 0)</f>
        <v>0</v>
      </c>
    </row>
    <row r="7" spans="1:100" ht="20.25" customHeight="1">
      <c r="D7" s="65" t="str">
        <f>'Residential Assumptions'!E3</f>
        <v>2 Bedroom / 2 Bathroom</v>
      </c>
      <c r="E7" s="42">
        <f>IF(E4 = "Yes", 'Residential Assumptions'!$F$7 * 'Residential Assumptions'!$F$4 * 12 * (1 + 'Residential Assumptions'!$CF10)^(E3 - 'Residential Assumptions'!$F$12), 0)</f>
        <v>0</v>
      </c>
      <c r="F7" s="42">
        <f>IF(F4 = "Yes", 'Residential Assumptions'!$F$7 * 'Residential Assumptions'!$F$4 * 12 * (1 + 'Residential Assumptions'!$CF10)^(F3 - 'Residential Assumptions'!$F$12), 0)</f>
        <v>0</v>
      </c>
      <c r="G7" s="42">
        <f>IF(G4 = "Yes", 'Residential Assumptions'!$F$7 * 'Residential Assumptions'!$F$4 * 12 * (1 + 'Residential Assumptions'!$CF10)^(G3 - 'Residential Assumptions'!$F$12), 0)</f>
        <v>0</v>
      </c>
      <c r="H7" s="42">
        <f>IF(H4 = "Yes", 'Residential Assumptions'!$F$7 * 'Residential Assumptions'!$F$4 * 12 * (1 + 'Residential Assumptions'!$CF10)^(H3 - 'Residential Assumptions'!$F$12), 0)</f>
        <v>232587.16568688967</v>
      </c>
      <c r="I7" s="42">
        <f>IF(I4 = "Yes", 'Residential Assumptions'!$F$7 * 'Residential Assumptions'!$F$4 * 12 * (1 + 'Residential Assumptions'!$CF10)^(I3 - 'Residential Assumptions'!$F$12), 0)</f>
        <v>232587.16568688967</v>
      </c>
      <c r="J7" s="42">
        <f>IF(J4 = "Yes", 'Residential Assumptions'!$F$7 * 'Residential Assumptions'!$F$4 * 12 * (1 + 'Residential Assumptions'!$CF10)^(J3 - 'Residential Assumptions'!$F$12), 0)</f>
        <v>232587.16568688967</v>
      </c>
      <c r="K7" s="42">
        <f>IF(K4 = "Yes", 'Residential Assumptions'!$F$7 * 'Residential Assumptions'!$F$4 * 12 * (1 + 'Residential Assumptions'!$CF10)^(K3 - 'Residential Assumptions'!$F$12), 0)</f>
        <v>232587.16568688967</v>
      </c>
      <c r="L7" s="42">
        <f>IF(L4 = "Yes", 'Residential Assumptions'!$F$7 * 'Residential Assumptions'!$F$4 * 12 * (1 + 'Residential Assumptions'!$CF10)^(L3 - 'Residential Assumptions'!$F$12), 0)</f>
        <v>232587.16568688967</v>
      </c>
      <c r="M7" s="42">
        <f>IF(M4 = "Yes", 'Residential Assumptions'!$F$7 * 'Residential Assumptions'!$F$4 * 12 * (1 + 'Residential Assumptions'!$CF10)^(M3 - 'Residential Assumptions'!$F$12), 0)</f>
        <v>232587.16568688967</v>
      </c>
      <c r="N7" s="42">
        <f>IF(N4 = "Yes", 'Residential Assumptions'!$F$7 * 'Residential Assumptions'!$F$4 * 12 * (1 + 'Residential Assumptions'!$CF10)^(N3 - 'Residential Assumptions'!$F$12), 0)</f>
        <v>232587.16568688967</v>
      </c>
      <c r="O7" s="42">
        <f>IF(O4 = "Yes", 'Residential Assumptions'!$F$7 * 'Residential Assumptions'!$F$4 * 12 * (1 + 'Residential Assumptions'!$CF10)^(O3 - 'Residential Assumptions'!$F$12), 0)</f>
        <v>232587.16568688967</v>
      </c>
      <c r="P7" s="42">
        <f>IF(P4 = "Yes", 'Residential Assumptions'!$F$7 * 'Residential Assumptions'!$F$4 * 12 * (1 + 'Residential Assumptions'!$CF10)^(P3 - 'Residential Assumptions'!$F$12), 0)</f>
        <v>232587.16568688967</v>
      </c>
      <c r="Q7" s="42">
        <f>IF(Q4 = "Yes", 'Residential Assumptions'!$F$7 * 'Residential Assumptions'!$F$4 * 12 * (1 + 'Residential Assumptions'!$CF10)^(Q3 - 'Residential Assumptions'!$F$12), 0)</f>
        <v>0</v>
      </c>
      <c r="R7" s="42">
        <f>IF(R4 = "Yes", 'Residential Assumptions'!$F$7 * 'Residential Assumptions'!$F$4 * 12 * (1 + 'Residential Assumptions'!$CF10)^(R3 - 'Residential Assumptions'!$F$12), 0)</f>
        <v>0</v>
      </c>
      <c r="S7" s="42">
        <f>IF(S4 = "Yes", 'Residential Assumptions'!$F$7 * 'Residential Assumptions'!$F$4 * 12 * (1 + 'Residential Assumptions'!$CF10)^(S3 - 'Residential Assumptions'!$F$12), 0)</f>
        <v>0</v>
      </c>
      <c r="T7" s="42">
        <f>IF(T4 = "Yes", 'Residential Assumptions'!$F$7 * 'Residential Assumptions'!$F$4 * 12 * (1 + 'Residential Assumptions'!$CF10)^(T3 - 'Residential Assumptions'!$F$12), 0)</f>
        <v>0</v>
      </c>
      <c r="U7" s="42">
        <f>IF(U4 = "Yes", 'Residential Assumptions'!$F$7 * 'Residential Assumptions'!$F$4 * 12 * (1 + 'Residential Assumptions'!$CF10)^(U3 - 'Residential Assumptions'!$F$12), 0)</f>
        <v>0</v>
      </c>
      <c r="V7" s="42">
        <f>IF(V4 = "Yes", 'Residential Assumptions'!$F$7 * 'Residential Assumptions'!$F$4 * 12 * (1 + 'Residential Assumptions'!$CF10)^(V3 - 'Residential Assumptions'!$F$12), 0)</f>
        <v>0</v>
      </c>
      <c r="W7" s="42">
        <f>IF(W4 = "Yes", 'Residential Assumptions'!$F$7 * 'Residential Assumptions'!$F$4 * 12 * (1 + 'Residential Assumptions'!$CF10)^(W3 - 'Residential Assumptions'!$F$12), 0)</f>
        <v>0</v>
      </c>
      <c r="X7" s="42">
        <f>IF(X4 = "Yes", 'Residential Assumptions'!$F$7 * 'Residential Assumptions'!$F$4 * 12 * (1 + 'Residential Assumptions'!$CF10)^(X3 - 'Residential Assumptions'!$F$12), 0)</f>
        <v>0</v>
      </c>
      <c r="Y7" s="42">
        <f>IF(Y4 = "Yes", 'Residential Assumptions'!$F$7 * 'Residential Assumptions'!$F$4 * 12 * (1 + 'Residential Assumptions'!$CF10)^(Y3 - 'Residential Assumptions'!$F$12), 0)</f>
        <v>0</v>
      </c>
      <c r="Z7" s="42">
        <f>IF(Z4 = "Yes", 'Residential Assumptions'!$F$7 * 'Residential Assumptions'!$F$4 * 12 * (1 + 'Residential Assumptions'!$CF10)^(Z3 - 'Residential Assumptions'!$F$12), 0)</f>
        <v>0</v>
      </c>
      <c r="AA7" s="42">
        <f>IF(AA4 = "Yes", 'Residential Assumptions'!$F$7 * 'Residential Assumptions'!$F$4 * 12 * (1 + 'Residential Assumptions'!$CF10)^(AA3 - 'Residential Assumptions'!$F$12), 0)</f>
        <v>0</v>
      </c>
      <c r="AB7" s="42">
        <f>IF(AB4 = "Yes", 'Residential Assumptions'!$F$7 * 'Residential Assumptions'!$F$4 * 12 * (1 + 'Residential Assumptions'!$CF10)^(AB3 - 'Residential Assumptions'!$F$12), 0)</f>
        <v>0</v>
      </c>
      <c r="AC7" s="42">
        <f>IF(AC4 = "Yes", 'Residential Assumptions'!$F$7 * 'Residential Assumptions'!$F$4 * 12 * (1 + 'Residential Assumptions'!$CF10)^(AC3 - 'Residential Assumptions'!$F$12), 0)</f>
        <v>0</v>
      </c>
      <c r="AD7" s="42">
        <f>IF(AD4 = "Yes", 'Residential Assumptions'!$F$7 * 'Residential Assumptions'!$F$4 * 12 * (1 + 'Residential Assumptions'!$CF10)^(AD3 - 'Residential Assumptions'!$F$12), 0)</f>
        <v>0</v>
      </c>
      <c r="AE7" s="42">
        <f>IF(AE4 = "Yes", 'Residential Assumptions'!$F$7 * 'Residential Assumptions'!$F$4 * 12 * (1 + 'Residential Assumptions'!$CF10)^(AE3 - 'Residential Assumptions'!$F$12), 0)</f>
        <v>0</v>
      </c>
      <c r="AF7" s="42">
        <f>IF(AF4 = "Yes", 'Residential Assumptions'!$F$7 * 'Residential Assumptions'!$F$4 * 12 * (1 + 'Residential Assumptions'!$CF10)^(AF3 - 'Residential Assumptions'!$F$12), 0)</f>
        <v>0</v>
      </c>
      <c r="AG7" s="42">
        <f>IF(AG4 = "Yes", 'Residential Assumptions'!$F$7 * 'Residential Assumptions'!$F$4 * 12 * (1 + 'Residential Assumptions'!$CF10)^(AG3 - 'Residential Assumptions'!$F$12), 0)</f>
        <v>0</v>
      </c>
      <c r="AH7" s="42">
        <f>IF(AH4 = "Yes", 'Residential Assumptions'!$F$7 * 'Residential Assumptions'!$F$4 * 12 * (1 + 'Residential Assumptions'!$CF10)^(AH3 - 'Residential Assumptions'!$F$12), 0)</f>
        <v>0</v>
      </c>
      <c r="AI7" s="42">
        <f>IF(AI4 = "Yes", 'Residential Assumptions'!$F$7 * 'Residential Assumptions'!$F$4 * 12 * (1 + 'Residential Assumptions'!$CF10)^(AI3 - 'Residential Assumptions'!$F$12), 0)</f>
        <v>0</v>
      </c>
      <c r="AJ7" s="42">
        <f>IF(AJ4 = "Yes", 'Residential Assumptions'!$F$7 * 'Residential Assumptions'!$F$4 * 12 * (1 + 'Residential Assumptions'!$CF10)^(AJ3 - 'Residential Assumptions'!$F$12), 0)</f>
        <v>0</v>
      </c>
      <c r="AK7" s="42">
        <f>IF(AK4 = "Yes", 'Residential Assumptions'!$F$7 * 'Residential Assumptions'!$F$4 * 12 * (1 + 'Residential Assumptions'!$CF10)^(AK3 - 'Residential Assumptions'!$F$12), 0)</f>
        <v>0</v>
      </c>
      <c r="AL7" s="42">
        <f>IF(AL4 = "Yes", 'Residential Assumptions'!$F$7 * 'Residential Assumptions'!$F$4 * 12 * (1 + 'Residential Assumptions'!$CF10)^(AL3 - 'Residential Assumptions'!$F$12), 0)</f>
        <v>0</v>
      </c>
      <c r="AM7" s="42">
        <f>IF(AM4 = "Yes", 'Residential Assumptions'!$F$7 * 'Residential Assumptions'!$F$4 * 12 * (1 + 'Residential Assumptions'!$CF10)^(AM3 - 'Residential Assumptions'!$F$12), 0)</f>
        <v>0</v>
      </c>
      <c r="AN7" s="42">
        <f>IF(AN4 = "Yes", 'Residential Assumptions'!$F$7 * 'Residential Assumptions'!$F$4 * 12 * (1 + 'Residential Assumptions'!$CF10)^(AN3 - 'Residential Assumptions'!$F$12), 0)</f>
        <v>0</v>
      </c>
      <c r="AO7" s="42">
        <f>IF(AO4 = "Yes", 'Residential Assumptions'!$F$7 * 'Residential Assumptions'!$F$4 * 12 * (1 + 'Residential Assumptions'!$CF10)^(AO3 - 'Residential Assumptions'!$F$12), 0)</f>
        <v>0</v>
      </c>
      <c r="AP7" s="42">
        <f>IF(AP4 = "Yes", 'Residential Assumptions'!$F$7 * 'Residential Assumptions'!$F$4 * 12 * (1 + 'Residential Assumptions'!$CF10)^(AP3 - 'Residential Assumptions'!$F$12), 0)</f>
        <v>0</v>
      </c>
      <c r="AQ7" s="42">
        <f>IF(AQ4 = "Yes", 'Residential Assumptions'!$F$7 * 'Residential Assumptions'!$F$4 * 12 * (1 + 'Residential Assumptions'!$CF10)^(AQ3 - 'Residential Assumptions'!$F$12), 0)</f>
        <v>0</v>
      </c>
      <c r="AR7" s="42">
        <f>IF(AR4 = "Yes", 'Residential Assumptions'!$F$7 * 'Residential Assumptions'!$F$4 * 12 * (1 + 'Residential Assumptions'!$CF10)^(AR3 - 'Residential Assumptions'!$F$12), 0)</f>
        <v>0</v>
      </c>
      <c r="AS7" s="42">
        <f>IF(AS4 = "Yes", 'Residential Assumptions'!$F$7 * 'Residential Assumptions'!$F$4 * 12 * (1 + 'Residential Assumptions'!$CF10)^(AS3 - 'Residential Assumptions'!$F$12), 0)</f>
        <v>0</v>
      </c>
      <c r="AT7" s="42">
        <f>IF(AT4 = "Yes", 'Residential Assumptions'!$F$7 * 'Residential Assumptions'!$F$4 * 12 * (1 + 'Residential Assumptions'!$CF10)^(AT3 - 'Residential Assumptions'!$F$12), 0)</f>
        <v>0</v>
      </c>
      <c r="AU7" s="42">
        <f>IF(AU4 = "Yes", 'Residential Assumptions'!$F$7 * 'Residential Assumptions'!$F$4 * 12 * (1 + 'Residential Assumptions'!$CF10)^(AU3 - 'Residential Assumptions'!$F$12), 0)</f>
        <v>0</v>
      </c>
      <c r="AV7" s="42">
        <f>IF(AV4 = "Yes", 'Residential Assumptions'!$F$7 * 'Residential Assumptions'!$F$4 * 12 * (1 + 'Residential Assumptions'!$CF10)^(AV3 - 'Residential Assumptions'!$F$12), 0)</f>
        <v>0</v>
      </c>
      <c r="AW7" s="42">
        <f>IF(AW4 = "Yes", 'Residential Assumptions'!$F$7 * 'Residential Assumptions'!$F$4 * 12 * (1 + 'Residential Assumptions'!$CF10)^(AW3 - 'Residential Assumptions'!$F$12), 0)</f>
        <v>0</v>
      </c>
      <c r="AX7" s="42">
        <f>IF(AX4 = "Yes", 'Residential Assumptions'!$F$7 * 'Residential Assumptions'!$F$4 * 12 * (1 + 'Residential Assumptions'!$CF10)^(AX3 - 'Residential Assumptions'!$F$12), 0)</f>
        <v>0</v>
      </c>
      <c r="AY7" s="42">
        <f>IF(AY4 = "Yes", 'Residential Assumptions'!$F$7 * 'Residential Assumptions'!$F$4 * 12 * (1 + 'Residential Assumptions'!$CF10)^(AY3 - 'Residential Assumptions'!$F$12), 0)</f>
        <v>0</v>
      </c>
      <c r="AZ7" s="42">
        <f>IF(AZ4 = "Yes", 'Residential Assumptions'!$F$7 * 'Residential Assumptions'!$F$4 * 12 * (1 + 'Residential Assumptions'!$CF10)^(AZ3 - 'Residential Assumptions'!$F$12), 0)</f>
        <v>0</v>
      </c>
      <c r="BA7" s="42">
        <f>IF(BA4 = "Yes", 'Residential Assumptions'!$F$7 * 'Residential Assumptions'!$F$4 * 12 * (1 + 'Residential Assumptions'!$CF10)^(BA3 - 'Residential Assumptions'!$F$12), 0)</f>
        <v>0</v>
      </c>
      <c r="BB7" s="42">
        <f>IF(BB4 = "Yes", 'Residential Assumptions'!$F$7 * 'Residential Assumptions'!$F$4 * 12 * (1 + 'Residential Assumptions'!$CF10)^(BB3 - 'Residential Assumptions'!$F$12), 0)</f>
        <v>0</v>
      </c>
      <c r="BC7" s="42">
        <f>IF(BC4 = "Yes", 'Residential Assumptions'!$F$7 * 'Residential Assumptions'!$F$4 * 12 * (1 + 'Residential Assumptions'!$CF10)^(BC3 - 'Residential Assumptions'!$F$12), 0)</f>
        <v>0</v>
      </c>
      <c r="BD7" s="42">
        <f>IF(BD4 = "Yes", 'Residential Assumptions'!$F$7 * 'Residential Assumptions'!$F$4 * 12 * (1 + 'Residential Assumptions'!$CF10)^(BD3 - 'Residential Assumptions'!$F$12), 0)</f>
        <v>0</v>
      </c>
      <c r="BE7" s="42">
        <f>IF(BE4 = "Yes", 'Residential Assumptions'!$F$7 * 'Residential Assumptions'!$F$4 * 12 * (1 + 'Residential Assumptions'!$CF10)^(BE3 - 'Residential Assumptions'!$F$12), 0)</f>
        <v>0</v>
      </c>
      <c r="BF7" s="42">
        <f>IF(BF4 = "Yes", 'Residential Assumptions'!$F$7 * 'Residential Assumptions'!$F$4 * 12 * (1 + 'Residential Assumptions'!$CF10)^(BF3 - 'Residential Assumptions'!$F$12), 0)</f>
        <v>0</v>
      </c>
      <c r="BG7" s="42">
        <f>IF(BG4 = "Yes", 'Residential Assumptions'!$F$7 * 'Residential Assumptions'!$F$4 * 12 * (1 + 'Residential Assumptions'!$CF10)^(BG3 - 'Residential Assumptions'!$F$12), 0)</f>
        <v>0</v>
      </c>
      <c r="BH7" s="42">
        <f>IF(BH4 = "Yes", 'Residential Assumptions'!$F$7 * 'Residential Assumptions'!$F$4 * 12 * (1 + 'Residential Assumptions'!$CF10)^(BH3 - 'Residential Assumptions'!$F$12), 0)</f>
        <v>0</v>
      </c>
      <c r="BI7" s="42">
        <f>IF(BI4 = "Yes", 'Residential Assumptions'!$F$7 * 'Residential Assumptions'!$F$4 * 12 * (1 + 'Residential Assumptions'!$CF10)^(BI3 - 'Residential Assumptions'!$F$12), 0)</f>
        <v>0</v>
      </c>
      <c r="BJ7" s="42">
        <f>IF(BJ4 = "Yes", 'Residential Assumptions'!$F$7 * 'Residential Assumptions'!$F$4 * 12 * (1 + 'Residential Assumptions'!$CF10)^(BJ3 - 'Residential Assumptions'!$F$12), 0)</f>
        <v>0</v>
      </c>
      <c r="BK7" s="42">
        <f>IF(BK4 = "Yes", 'Residential Assumptions'!$F$7 * 'Residential Assumptions'!$F$4 * 12 * (1 + 'Residential Assumptions'!$CF10)^(BK3 - 'Residential Assumptions'!$F$12), 0)</f>
        <v>0</v>
      </c>
      <c r="BL7" s="42">
        <f>IF(BL4 = "Yes", 'Residential Assumptions'!$F$7 * 'Residential Assumptions'!$F$4 * 12 * (1 + 'Residential Assumptions'!$CF10)^(BL3 - 'Residential Assumptions'!$F$12), 0)</f>
        <v>0</v>
      </c>
      <c r="BM7" s="42">
        <f>IF(BM4 = "Yes", 'Residential Assumptions'!$F$7 * 'Residential Assumptions'!$F$4 * 12 * (1 + 'Residential Assumptions'!$CF10)^(BM3 - 'Residential Assumptions'!$F$12), 0)</f>
        <v>0</v>
      </c>
      <c r="BN7" s="42">
        <f>IF(BN4 = "Yes", 'Residential Assumptions'!$F$7 * 'Residential Assumptions'!$F$4 * 12 * (1 + 'Residential Assumptions'!$CF10)^(BN3 - 'Residential Assumptions'!$F$12), 0)</f>
        <v>0</v>
      </c>
      <c r="BO7" s="42">
        <f>IF(BO4 = "Yes", 'Residential Assumptions'!$F$7 * 'Residential Assumptions'!$F$4 * 12 * (1 + 'Residential Assumptions'!$CF10)^(BO3 - 'Residential Assumptions'!$F$12), 0)</f>
        <v>0</v>
      </c>
      <c r="BP7" s="42">
        <f>IF(BP4 = "Yes", 'Residential Assumptions'!$F$7 * 'Residential Assumptions'!$F$4 * 12 * (1 + 'Residential Assumptions'!$CF10)^(BP3 - 'Residential Assumptions'!$F$12), 0)</f>
        <v>0</v>
      </c>
      <c r="BQ7" s="42">
        <f>IF(BQ4 = "Yes", 'Residential Assumptions'!$F$7 * 'Residential Assumptions'!$F$4 * 12 * (1 + 'Residential Assumptions'!$CF10)^(BQ3 - 'Residential Assumptions'!$F$12), 0)</f>
        <v>0</v>
      </c>
      <c r="BR7" s="42">
        <f>IF(BR4 = "Yes", 'Residential Assumptions'!$F$7 * 'Residential Assumptions'!$F$4 * 12 * (1 + 'Residential Assumptions'!$CF10)^(BR3 - 'Residential Assumptions'!$F$12), 0)</f>
        <v>0</v>
      </c>
      <c r="BS7" s="42">
        <f>IF(BS4 = "Yes", 'Residential Assumptions'!$F$7 * 'Residential Assumptions'!$F$4 * 12 * (1 + 'Residential Assumptions'!$CF10)^(BS3 - 'Residential Assumptions'!$F$12), 0)</f>
        <v>0</v>
      </c>
      <c r="BT7" s="42">
        <f>IF(BT4 = "Yes", 'Residential Assumptions'!$F$7 * 'Residential Assumptions'!$F$4 * 12 * (1 + 'Residential Assumptions'!$CF10)^(BT3 - 'Residential Assumptions'!$F$12), 0)</f>
        <v>0</v>
      </c>
      <c r="BU7" s="42">
        <f>IF(BU4 = "Yes", 'Residential Assumptions'!$F$7 * 'Residential Assumptions'!$F$4 * 12 * (1 + 'Residential Assumptions'!$CF10)^(BU3 - 'Residential Assumptions'!$F$12), 0)</f>
        <v>0</v>
      </c>
      <c r="BV7" s="42">
        <f>IF(BV4 = "Yes", 'Residential Assumptions'!$F$7 * 'Residential Assumptions'!$F$4 * 12 * (1 + 'Residential Assumptions'!$CF10)^(BV3 - 'Residential Assumptions'!$F$12), 0)</f>
        <v>0</v>
      </c>
      <c r="BW7" s="42">
        <f>IF(BW4 = "Yes", 'Residential Assumptions'!$F$7 * 'Residential Assumptions'!$F$4 * 12 * (1 + 'Residential Assumptions'!$CF10)^(BW3 - 'Residential Assumptions'!$F$12), 0)</f>
        <v>0</v>
      </c>
      <c r="BX7" s="42">
        <f>IF(BX4 = "Yes", 'Residential Assumptions'!$F$7 * 'Residential Assumptions'!$F$4 * 12 * (1 + 'Residential Assumptions'!$CF10)^(BX3 - 'Residential Assumptions'!$F$12), 0)</f>
        <v>0</v>
      </c>
      <c r="BY7" s="42">
        <f>IF(BY4 = "Yes", 'Residential Assumptions'!$F$7 * 'Residential Assumptions'!$F$4 * 12 * (1 + 'Residential Assumptions'!$CF10)^(BY3 - 'Residential Assumptions'!$F$12), 0)</f>
        <v>0</v>
      </c>
      <c r="BZ7" s="42">
        <f>IF(BZ4 = "Yes", 'Residential Assumptions'!$F$7 * 'Residential Assumptions'!$F$4 * 12 * (1 + 'Residential Assumptions'!$CF10)^(BZ3 - 'Residential Assumptions'!$F$12), 0)</f>
        <v>0</v>
      </c>
      <c r="CA7" s="42">
        <f>IF(CA4 = "Yes", 'Residential Assumptions'!$F$7 * 'Residential Assumptions'!$F$4 * 12 * (1 + 'Residential Assumptions'!$CF10)^(CA3 - 'Residential Assumptions'!$F$12), 0)</f>
        <v>0</v>
      </c>
      <c r="CB7" s="42">
        <f>IF(CB4 = "Yes", 'Residential Assumptions'!$F$7 * 'Residential Assumptions'!$F$4 * 12 * (1 + 'Residential Assumptions'!$CF10)^(CB3 - 'Residential Assumptions'!$F$12), 0)</f>
        <v>0</v>
      </c>
      <c r="CC7" s="42">
        <f>IF(CC4 = "Yes", 'Residential Assumptions'!$F$7 * 'Residential Assumptions'!$F$4 * 12 * (1 + 'Residential Assumptions'!$CF10)^(CC3 - 'Residential Assumptions'!$F$12), 0)</f>
        <v>0</v>
      </c>
      <c r="CD7" s="42">
        <f>IF(CD4 = "Yes", 'Residential Assumptions'!$F$7 * 'Residential Assumptions'!$F$4 * 12 * (1 + 'Residential Assumptions'!$CF10)^(CD3 - 'Residential Assumptions'!$F$12), 0)</f>
        <v>0</v>
      </c>
      <c r="CE7" s="42">
        <f>IF(CE4 = "Yes", 'Residential Assumptions'!$F$7 * 'Residential Assumptions'!$F$4 * 12 * (1 + 'Residential Assumptions'!$CF10)^(CE3 - 'Residential Assumptions'!$F$12), 0)</f>
        <v>0</v>
      </c>
      <c r="CF7" s="42">
        <f>IF(CF4 = "Yes", 'Residential Assumptions'!$F$7 * 'Residential Assumptions'!$F$4 * 12 * (1 + 'Residential Assumptions'!$CF10)^(CF3 - 'Residential Assumptions'!$F$12), 0)</f>
        <v>0</v>
      </c>
      <c r="CG7" s="42">
        <f>IF(CG4 = "Yes", 'Residential Assumptions'!$F$7 * 'Residential Assumptions'!$F$4 * 12 * (1 + 'Residential Assumptions'!$CF10)^(CG3 - 'Residential Assumptions'!$F$12), 0)</f>
        <v>0</v>
      </c>
      <c r="CH7" s="42">
        <f>IF(CH4 = "Yes", 'Residential Assumptions'!$F$7 * 'Residential Assumptions'!$F$4 * 12 * (1 + 'Residential Assumptions'!$CF10)^(CH3 - 'Residential Assumptions'!$F$12), 0)</f>
        <v>0</v>
      </c>
      <c r="CI7" s="42">
        <f>IF(CI4 = "Yes", 'Residential Assumptions'!$F$7 * 'Residential Assumptions'!$F$4 * 12 * (1 + 'Residential Assumptions'!$CF10)^(CI3 - 'Residential Assumptions'!$F$12), 0)</f>
        <v>0</v>
      </c>
      <c r="CJ7" s="42">
        <f>IF(CJ4 = "Yes", 'Residential Assumptions'!$F$7 * 'Residential Assumptions'!$F$4 * 12 * (1 + 'Residential Assumptions'!$CF10)^(CJ3 - 'Residential Assumptions'!$F$12), 0)</f>
        <v>0</v>
      </c>
      <c r="CK7" s="42">
        <f>IF(CK4 = "Yes", 'Residential Assumptions'!$F$7 * 'Residential Assumptions'!$F$4 * 12 * (1 + 'Residential Assumptions'!$CF10)^(CK3 - 'Residential Assumptions'!$F$12), 0)</f>
        <v>0</v>
      </c>
      <c r="CL7" s="42">
        <f>IF(CL4 = "Yes", 'Residential Assumptions'!$F$7 * 'Residential Assumptions'!$F$4 * 12 * (1 + 'Residential Assumptions'!$CF10)^(CL3 - 'Residential Assumptions'!$F$12), 0)</f>
        <v>0</v>
      </c>
      <c r="CM7" s="42">
        <f>IF(CM4 = "Yes", 'Residential Assumptions'!$F$7 * 'Residential Assumptions'!$F$4 * 12 * (1 + 'Residential Assumptions'!$CF10)^(CM3 - 'Residential Assumptions'!$F$12), 0)</f>
        <v>0</v>
      </c>
      <c r="CN7" s="42">
        <f>IF(CN4 = "Yes", 'Residential Assumptions'!$F$7 * 'Residential Assumptions'!$F$4 * 12 * (1 + 'Residential Assumptions'!$CF10)^(CN3 - 'Residential Assumptions'!$F$12), 0)</f>
        <v>0</v>
      </c>
      <c r="CO7" s="42">
        <f>IF(CO4 = "Yes", 'Residential Assumptions'!$F$7 * 'Residential Assumptions'!$F$4 * 12 * (1 + 'Residential Assumptions'!$CF10)^(CO3 - 'Residential Assumptions'!$F$12), 0)</f>
        <v>0</v>
      </c>
      <c r="CP7" s="42">
        <f>IF(CP4 = "Yes", 'Residential Assumptions'!$F$7 * 'Residential Assumptions'!$F$4 * 12 * (1 + 'Residential Assumptions'!$CF10)^(CP3 - 'Residential Assumptions'!$F$12), 0)</f>
        <v>0</v>
      </c>
      <c r="CQ7" s="42">
        <f>IF(CQ4 = "Yes", 'Residential Assumptions'!$F$7 * 'Residential Assumptions'!$F$4 * 12 * (1 + 'Residential Assumptions'!$CF10)^(CQ3 - 'Residential Assumptions'!$F$12), 0)</f>
        <v>0</v>
      </c>
      <c r="CR7" s="42">
        <f>IF(CR4 = "Yes", 'Residential Assumptions'!$F$7 * 'Residential Assumptions'!$F$4 * 12 * (1 + 'Residential Assumptions'!$CF10)^(CR3 - 'Residential Assumptions'!$F$12), 0)</f>
        <v>0</v>
      </c>
      <c r="CS7" s="42">
        <f>IF(CS4 = "Yes", 'Residential Assumptions'!$F$7 * 'Residential Assumptions'!$F$4 * 12 * (1 + 'Residential Assumptions'!$CF10)^(CS3 - 'Residential Assumptions'!$F$12), 0)</f>
        <v>0</v>
      </c>
      <c r="CT7" s="42">
        <f>IF(CT4 = "Yes", 'Residential Assumptions'!$F$7 * 'Residential Assumptions'!$F$4 * 12 * (1 + 'Residential Assumptions'!$CF10)^(CT3 - 'Residential Assumptions'!$F$12), 0)</f>
        <v>0</v>
      </c>
      <c r="CU7" s="42">
        <f>IF(CU4 = "Yes", 'Residential Assumptions'!$F$7 * 'Residential Assumptions'!$F$4 * 12 * (1 + 'Residential Assumptions'!$CF10)^(CU3 - 'Residential Assumptions'!$F$12), 0)</f>
        <v>0</v>
      </c>
      <c r="CV7" s="42">
        <f>IF(CV4 = "Yes", 'Residential Assumptions'!$F$7 * 'Residential Assumptions'!$F$4 * 12 * (1 + 'Residential Assumptions'!$CF10)^(CV3 - 'Residential Assumptions'!$F$12), 0)</f>
        <v>0</v>
      </c>
    </row>
    <row r="8" spans="1:100" ht="20.25" customHeight="1">
      <c r="C8" s="25" t="s">
        <v>91</v>
      </c>
      <c r="D8" s="64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</row>
    <row r="9" spans="1:100" ht="20.25" customHeight="1">
      <c r="C9" s="25"/>
      <c r="D9" s="65" t="str">
        <f>D6</f>
        <v>1 Bedroom / 1 Bathroom</v>
      </c>
      <c r="E9" s="42">
        <f>IF(E4 = "Yes", ('Residential Assumptions'!$C$7 *'Residential Assumptions'!$C$4 * 12 * (1 + 'Residential Assumptions'!$C$10)^(E3 - 'Residential Assumptions'!$C$12)) * 'Residential Assumptions'!$C$8, 0)</f>
        <v>0</v>
      </c>
      <c r="F9" s="42">
        <f>IF(F4 = "Yes", ('Residential Assumptions'!$C$7 *'Residential Assumptions'!$C$4 * 12 * (1 + 'Residential Assumptions'!$C$10)^(F3 - 'Residential Assumptions'!$C$12)) * 'Residential Assumptions'!$C$8, 0)</f>
        <v>0</v>
      </c>
      <c r="G9" s="42">
        <f>IF(G4 = "Yes", ('Residential Assumptions'!$C$7 *'Residential Assumptions'!$C$4 * 12 * (1 + 'Residential Assumptions'!$C$10)^(G3 - 'Residential Assumptions'!$C$12)) * 'Residential Assumptions'!$C$8, 0)</f>
        <v>0</v>
      </c>
      <c r="H9" s="42">
        <f>IF(H4 = "Yes", ('Residential Assumptions'!$C$7 *'Residential Assumptions'!$C$4 * 12 * (1 + 'Residential Assumptions'!$C$10)^(H3 - 'Residential Assumptions'!$C$12)) * 'Residential Assumptions'!$C$8, 0)</f>
        <v>52331.273396225828</v>
      </c>
      <c r="I9" s="42">
        <f>IF(I4 = "Yes", ('Residential Assumptions'!$C$7 *'Residential Assumptions'!$C$4 * 12 * (1 + 'Residential Assumptions'!$C$10)^(I3 - 'Residential Assumptions'!$C$12)) * 'Residential Assumptions'!$C$8, 0)</f>
        <v>53901.211598112597</v>
      </c>
      <c r="J9" s="42">
        <f>IF(J4 = "Yes", ('Residential Assumptions'!$C$7 *'Residential Assumptions'!$C$4 * 12 * (1 + 'Residential Assumptions'!$C$10)^(J3 - 'Residential Assumptions'!$C$12)) * 'Residential Assumptions'!$C$8, 0)</f>
        <v>55518.247946055977</v>
      </c>
      <c r="K9" s="42">
        <f>IF(K4 = "Yes", ('Residential Assumptions'!$C$7 *'Residential Assumptions'!$C$4 * 12 * (1 + 'Residential Assumptions'!$C$10)^(K3 - 'Residential Assumptions'!$C$12)) * 'Residential Assumptions'!$C$8, 0)</f>
        <v>57183.795384437661</v>
      </c>
      <c r="L9" s="42">
        <f>IF(L4 = "Yes", ('Residential Assumptions'!$C$7 *'Residential Assumptions'!$C$4 * 12 * (1 + 'Residential Assumptions'!$C$10)^(L3 - 'Residential Assumptions'!$C$12)) * 'Residential Assumptions'!$C$8, 0)</f>
        <v>58899.309245970784</v>
      </c>
      <c r="M9" s="42">
        <f>IF(M4 = "Yes", ('Residential Assumptions'!$C$7 *'Residential Assumptions'!$C$4 * 12 * (1 + 'Residential Assumptions'!$C$10)^(M3 - 'Residential Assumptions'!$C$12)) * 'Residential Assumptions'!$C$8, 0)</f>
        <v>60666.288523349904</v>
      </c>
      <c r="N9" s="42">
        <f>IF(N4 = "Yes", ('Residential Assumptions'!$C$7 *'Residential Assumptions'!$C$4 * 12 * (1 + 'Residential Assumptions'!$C$10)^(N3 - 'Residential Assumptions'!$C$12)) * 'Residential Assumptions'!$C$8, 0)</f>
        <v>62486.277179050405</v>
      </c>
      <c r="O9" s="42">
        <f>IF(O4 = "Yes", ('Residential Assumptions'!$C$7 *'Residential Assumptions'!$C$4 * 12 * (1 + 'Residential Assumptions'!$C$10)^(O3 - 'Residential Assumptions'!$C$12)) * 'Residential Assumptions'!$C$8, 0)</f>
        <v>64360.865494421923</v>
      </c>
      <c r="P9" s="42">
        <f>IF(P4 = "Yes", ('Residential Assumptions'!$C$7 *'Residential Assumptions'!$C$4 * 12 * (1 + 'Residential Assumptions'!$C$10)^(P3 - 'Residential Assumptions'!$C$12)) * 'Residential Assumptions'!$C$8, 0)</f>
        <v>66291.691459254565</v>
      </c>
      <c r="Q9" s="42">
        <f>IF(Q4 = "Yes", ('Residential Assumptions'!$C$7 *'Residential Assumptions'!$C$4 * 12 * (1 + 'Residential Assumptions'!$C$10)^(Q3 - 'Residential Assumptions'!$C$12)) * 'Residential Assumptions'!$C$8, 0)</f>
        <v>0</v>
      </c>
      <c r="R9" s="42">
        <f>IF(R4 = "Yes", ('Residential Assumptions'!$C$7 *'Residential Assumptions'!$C$4 * 12 * (1 + 'Residential Assumptions'!$C$10)^(R3 - 'Residential Assumptions'!$C$12)) * 'Residential Assumptions'!$C$8, 0)</f>
        <v>0</v>
      </c>
      <c r="S9" s="42">
        <f>IF(S4 = "Yes", ('Residential Assumptions'!$C$7 *'Residential Assumptions'!$C$4 * 12 * (1 + 'Residential Assumptions'!$C$10)^(S3 - 'Residential Assumptions'!$C$12)) * 'Residential Assumptions'!$C$8, 0)</f>
        <v>0</v>
      </c>
      <c r="T9" s="42">
        <f>IF(T4 = "Yes", ('Residential Assumptions'!$C$7 *'Residential Assumptions'!$C$4 * 12 * (1 + 'Residential Assumptions'!$C$10)^(T3 - 'Residential Assumptions'!$C$12)) * 'Residential Assumptions'!$C$8, 0)</f>
        <v>0</v>
      </c>
      <c r="U9" s="42">
        <f>IF(U4 = "Yes", ('Residential Assumptions'!$C$7 *'Residential Assumptions'!$C$4 * 12 * (1 + 'Residential Assumptions'!$C$10)^(U3 - 'Residential Assumptions'!$C$12)) * 'Residential Assumptions'!$C$8, 0)</f>
        <v>0</v>
      </c>
      <c r="V9" s="42">
        <f>IF(V4 = "Yes", ('Residential Assumptions'!$C$7 *'Residential Assumptions'!$C$4 * 12 * (1 + 'Residential Assumptions'!$C$10)^(V3 - 'Residential Assumptions'!$C$12)) * 'Residential Assumptions'!$C$8, 0)</f>
        <v>0</v>
      </c>
      <c r="W9" s="42">
        <f>IF(W4 = "Yes", ('Residential Assumptions'!$C$7 *'Residential Assumptions'!$C$4 * 12 * (1 + 'Residential Assumptions'!$C$10)^(W3 - 'Residential Assumptions'!$C$12)) * 'Residential Assumptions'!$C$8, 0)</f>
        <v>0</v>
      </c>
      <c r="X9" s="42">
        <f>IF(X4 = "Yes", ('Residential Assumptions'!$C$7 *'Residential Assumptions'!$C$4 * 12 * (1 + 'Residential Assumptions'!$C$10)^(X3 - 'Residential Assumptions'!$C$12)) * 'Residential Assumptions'!$C$8, 0)</f>
        <v>0</v>
      </c>
      <c r="Y9" s="42">
        <f>IF(Y4 = "Yes", ('Residential Assumptions'!$C$7 *'Residential Assumptions'!$C$4 * 12 * (1 + 'Residential Assumptions'!$C$10)^(Y3 - 'Residential Assumptions'!$C$12)) * 'Residential Assumptions'!$C$8, 0)</f>
        <v>0</v>
      </c>
      <c r="Z9" s="42">
        <f>IF(Z4 = "Yes", ('Residential Assumptions'!$C$7 *'Residential Assumptions'!$C$4 * 12 * (1 + 'Residential Assumptions'!$C$10)^(Z3 - 'Residential Assumptions'!$C$12)) * 'Residential Assumptions'!$C$8, 0)</f>
        <v>0</v>
      </c>
      <c r="AA9" s="42">
        <f>IF(AA4 = "Yes", ('Residential Assumptions'!$C$7 *'Residential Assumptions'!$C$4 * 12 * (1 + 'Residential Assumptions'!$C$10)^(AA3 - 'Residential Assumptions'!$C$12)) * 'Residential Assumptions'!$C$8, 0)</f>
        <v>0</v>
      </c>
      <c r="AB9" s="42">
        <f>IF(AB4 = "Yes", ('Residential Assumptions'!$C$7 *'Residential Assumptions'!$C$4 * 12 * (1 + 'Residential Assumptions'!$C$10)^(AB3 - 'Residential Assumptions'!$C$12)) * 'Residential Assumptions'!$C$8, 0)</f>
        <v>0</v>
      </c>
      <c r="AC9" s="42">
        <f>IF(AC4 = "Yes", ('Residential Assumptions'!$C$7 *'Residential Assumptions'!$C$4 * 12 * (1 + 'Residential Assumptions'!$C$10)^(AC3 - 'Residential Assumptions'!$C$12)) * 'Residential Assumptions'!$C$8, 0)</f>
        <v>0</v>
      </c>
      <c r="AD9" s="42">
        <f>IF(AD4 = "Yes", ('Residential Assumptions'!$C$7 *'Residential Assumptions'!$C$4 * 12 * (1 + 'Residential Assumptions'!$C$10)^(AD3 - 'Residential Assumptions'!$C$12)) * 'Residential Assumptions'!$C$8, 0)</f>
        <v>0</v>
      </c>
      <c r="AE9" s="42">
        <f>IF(AE4 = "Yes", ('Residential Assumptions'!$C$7 *'Residential Assumptions'!$C$4 * 12 * (1 + 'Residential Assumptions'!$C$10)^(AE3 - 'Residential Assumptions'!$C$12)) * 'Residential Assumptions'!$C$8, 0)</f>
        <v>0</v>
      </c>
      <c r="AF9" s="42">
        <f>IF(AF4 = "Yes", ('Residential Assumptions'!$C$7 *'Residential Assumptions'!$C$4 * 12 * (1 + 'Residential Assumptions'!$C$10)^(AF3 - 'Residential Assumptions'!$C$12)) * 'Residential Assumptions'!$C$8, 0)</f>
        <v>0</v>
      </c>
      <c r="AG9" s="42">
        <f>IF(AG4 = "Yes", ('Residential Assumptions'!$C$7 *'Residential Assumptions'!$C$4 * 12 * (1 + 'Residential Assumptions'!$C$10)^(AG3 - 'Residential Assumptions'!$C$12)) * 'Residential Assumptions'!$C$8, 0)</f>
        <v>0</v>
      </c>
      <c r="AH9" s="42">
        <f>IF(AH4 = "Yes", ('Residential Assumptions'!$C$7 *'Residential Assumptions'!$C$4 * 12 * (1 + 'Residential Assumptions'!$C$10)^(AH3 - 'Residential Assumptions'!$C$12)) * 'Residential Assumptions'!$C$8, 0)</f>
        <v>0</v>
      </c>
      <c r="AI9" s="42">
        <f>IF(AI4 = "Yes", ('Residential Assumptions'!$C$7 *'Residential Assumptions'!$C$4 * 12 * (1 + 'Residential Assumptions'!$C$10)^(AI3 - 'Residential Assumptions'!$C$12)) * 'Residential Assumptions'!$C$8, 0)</f>
        <v>0</v>
      </c>
      <c r="AJ9" s="42">
        <f>IF(AJ4 = "Yes", ('Residential Assumptions'!$C$7 *'Residential Assumptions'!$C$4 * 12 * (1 + 'Residential Assumptions'!$C$10)^(AJ3 - 'Residential Assumptions'!$C$12)) * 'Residential Assumptions'!$C$8, 0)</f>
        <v>0</v>
      </c>
      <c r="AK9" s="42">
        <f>IF(AK4 = "Yes", ('Residential Assumptions'!$C$7 *'Residential Assumptions'!$C$4 * 12 * (1 + 'Residential Assumptions'!$C$10)^(AK3 - 'Residential Assumptions'!$C$12)) * 'Residential Assumptions'!$C$8, 0)</f>
        <v>0</v>
      </c>
      <c r="AL9" s="42">
        <f>IF(AL4 = "Yes", ('Residential Assumptions'!$C$7 *'Residential Assumptions'!$C$4 * 12 * (1 + 'Residential Assumptions'!$C$10)^(AL3 - 'Residential Assumptions'!$C$12)) * 'Residential Assumptions'!$C$8, 0)</f>
        <v>0</v>
      </c>
      <c r="AM9" s="42">
        <f>IF(AM4 = "Yes", ('Residential Assumptions'!$C$7 *'Residential Assumptions'!$C$4 * 12 * (1 + 'Residential Assumptions'!$C$10)^(AM3 - 'Residential Assumptions'!$C$12)) * 'Residential Assumptions'!$C$8, 0)</f>
        <v>0</v>
      </c>
      <c r="AN9" s="42">
        <f>IF(AN4 = "Yes", ('Residential Assumptions'!$C$7 *'Residential Assumptions'!$C$4 * 12 * (1 + 'Residential Assumptions'!$C$10)^(AN3 - 'Residential Assumptions'!$C$12)) * 'Residential Assumptions'!$C$8, 0)</f>
        <v>0</v>
      </c>
      <c r="AO9" s="42">
        <f>IF(AO4 = "Yes", ('Residential Assumptions'!$C$7 *'Residential Assumptions'!$C$4 * 12 * (1 + 'Residential Assumptions'!$C$10)^(AO3 - 'Residential Assumptions'!$C$12)) * 'Residential Assumptions'!$C$8, 0)</f>
        <v>0</v>
      </c>
      <c r="AP9" s="42">
        <f>IF(AP4 = "Yes", ('Residential Assumptions'!$C$7 *'Residential Assumptions'!$C$4 * 12 * (1 + 'Residential Assumptions'!$C$10)^(AP3 - 'Residential Assumptions'!$C$12)) * 'Residential Assumptions'!$C$8, 0)</f>
        <v>0</v>
      </c>
      <c r="AQ9" s="42">
        <f>IF(AQ4 = "Yes", ('Residential Assumptions'!$C$7 *'Residential Assumptions'!$C$4 * 12 * (1 + 'Residential Assumptions'!$C$10)^(AQ3 - 'Residential Assumptions'!$C$12)) * 'Residential Assumptions'!$C$8, 0)</f>
        <v>0</v>
      </c>
      <c r="AR9" s="42">
        <f>IF(AR4 = "Yes", ('Residential Assumptions'!$C$7 *'Residential Assumptions'!$C$4 * 12 * (1 + 'Residential Assumptions'!$C$10)^(AR3 - 'Residential Assumptions'!$C$12)) * 'Residential Assumptions'!$C$8, 0)</f>
        <v>0</v>
      </c>
      <c r="AS9" s="42">
        <f>IF(AS4 = "Yes", ('Residential Assumptions'!$C$7 *'Residential Assumptions'!$C$4 * 12 * (1 + 'Residential Assumptions'!$C$10)^(AS3 - 'Residential Assumptions'!$C$12)) * 'Residential Assumptions'!$C$8, 0)</f>
        <v>0</v>
      </c>
      <c r="AT9" s="42">
        <f>IF(AT4 = "Yes", ('Residential Assumptions'!$C$7 *'Residential Assumptions'!$C$4 * 12 * (1 + 'Residential Assumptions'!$C$10)^(AT3 - 'Residential Assumptions'!$C$12)) * 'Residential Assumptions'!$C$8, 0)</f>
        <v>0</v>
      </c>
      <c r="AU9" s="42">
        <f>IF(AU4 = "Yes", ('Residential Assumptions'!$C$7 *'Residential Assumptions'!$C$4 * 12 * (1 + 'Residential Assumptions'!$C$10)^(AU3 - 'Residential Assumptions'!$C$12)) * 'Residential Assumptions'!$C$8, 0)</f>
        <v>0</v>
      </c>
      <c r="AV9" s="42">
        <f>IF(AV4 = "Yes", ('Residential Assumptions'!$C$7 *'Residential Assumptions'!$C$4 * 12 * (1 + 'Residential Assumptions'!$C$10)^(AV3 - 'Residential Assumptions'!$C$12)) * 'Residential Assumptions'!$C$8, 0)</f>
        <v>0</v>
      </c>
      <c r="AW9" s="42">
        <f>IF(AW4 = "Yes", ('Residential Assumptions'!$C$7 *'Residential Assumptions'!$C$4 * 12 * (1 + 'Residential Assumptions'!$C$10)^(AW3 - 'Residential Assumptions'!$C$12)) * 'Residential Assumptions'!$C$8, 0)</f>
        <v>0</v>
      </c>
      <c r="AX9" s="42">
        <f>IF(AX4 = "Yes", ('Residential Assumptions'!$C$7 *'Residential Assumptions'!$C$4 * 12 * (1 + 'Residential Assumptions'!$C$10)^(AX3 - 'Residential Assumptions'!$C$12)) * 'Residential Assumptions'!$C$8, 0)</f>
        <v>0</v>
      </c>
      <c r="AY9" s="42">
        <f>IF(AY4 = "Yes", ('Residential Assumptions'!$C$7 *'Residential Assumptions'!$C$4 * 12 * (1 + 'Residential Assumptions'!$C$10)^(AY3 - 'Residential Assumptions'!$C$12)) * 'Residential Assumptions'!$C$8, 0)</f>
        <v>0</v>
      </c>
      <c r="AZ9" s="42">
        <f>IF(AZ4 = "Yes", ('Residential Assumptions'!$C$7 *'Residential Assumptions'!$C$4 * 12 * (1 + 'Residential Assumptions'!$C$10)^(AZ3 - 'Residential Assumptions'!$C$12)) * 'Residential Assumptions'!$C$8, 0)</f>
        <v>0</v>
      </c>
      <c r="BA9" s="42">
        <f>IF(BA4 = "Yes", ('Residential Assumptions'!$C$7 *'Residential Assumptions'!$C$4 * 12 * (1 + 'Residential Assumptions'!$C$10)^(BA3 - 'Residential Assumptions'!$C$12)) * 'Residential Assumptions'!$C$8, 0)</f>
        <v>0</v>
      </c>
      <c r="BB9" s="42">
        <f>IF(BB4 = "Yes", ('Residential Assumptions'!$C$7 *'Residential Assumptions'!$C$4 * 12 * (1 + 'Residential Assumptions'!$C$10)^(BB3 - 'Residential Assumptions'!$C$12)) * 'Residential Assumptions'!$C$8, 0)</f>
        <v>0</v>
      </c>
      <c r="BC9" s="42">
        <f>IF(BC4 = "Yes", ('Residential Assumptions'!$C$7 *'Residential Assumptions'!$C$4 * 12 * (1 + 'Residential Assumptions'!$C$10)^(BC3 - 'Residential Assumptions'!$C$12)) * 'Residential Assumptions'!$C$8, 0)</f>
        <v>0</v>
      </c>
      <c r="BD9" s="42">
        <f>IF(BD4 = "Yes", ('Residential Assumptions'!$C$7 *'Residential Assumptions'!$C$4 * 12 * (1 + 'Residential Assumptions'!$C$10)^(BD3 - 'Residential Assumptions'!$C$12)) * 'Residential Assumptions'!$C$8, 0)</f>
        <v>0</v>
      </c>
      <c r="BE9" s="42">
        <f>IF(BE4 = "Yes", ('Residential Assumptions'!$C$7 *'Residential Assumptions'!$C$4 * 12 * (1 + 'Residential Assumptions'!$C$10)^(BE3 - 'Residential Assumptions'!$C$12)) * 'Residential Assumptions'!$C$8, 0)</f>
        <v>0</v>
      </c>
      <c r="BF9" s="42">
        <f>IF(BF4 = "Yes", ('Residential Assumptions'!$C$7 *'Residential Assumptions'!$C$4 * 12 * (1 + 'Residential Assumptions'!$C$10)^(BF3 - 'Residential Assumptions'!$C$12)) * 'Residential Assumptions'!$C$8, 0)</f>
        <v>0</v>
      </c>
      <c r="BG9" s="42">
        <f>IF(BG4 = "Yes", ('Residential Assumptions'!$C$7 *'Residential Assumptions'!$C$4 * 12 * (1 + 'Residential Assumptions'!$C$10)^(BG3 - 'Residential Assumptions'!$C$12)) * 'Residential Assumptions'!$C$8, 0)</f>
        <v>0</v>
      </c>
      <c r="BH9" s="42">
        <f>IF(BH4 = "Yes", ('Residential Assumptions'!$C$7 *'Residential Assumptions'!$C$4 * 12 * (1 + 'Residential Assumptions'!$C$10)^(BH3 - 'Residential Assumptions'!$C$12)) * 'Residential Assumptions'!$C$8, 0)</f>
        <v>0</v>
      </c>
      <c r="BI9" s="42">
        <f>IF(BI4 = "Yes", ('Residential Assumptions'!$C$7 *'Residential Assumptions'!$C$4 * 12 * (1 + 'Residential Assumptions'!$C$10)^(BI3 - 'Residential Assumptions'!$C$12)) * 'Residential Assumptions'!$C$8, 0)</f>
        <v>0</v>
      </c>
      <c r="BJ9" s="42">
        <f>IF(BJ4 = "Yes", ('Residential Assumptions'!$C$7 *'Residential Assumptions'!$C$4 * 12 * (1 + 'Residential Assumptions'!$C$10)^(BJ3 - 'Residential Assumptions'!$C$12)) * 'Residential Assumptions'!$C$8, 0)</f>
        <v>0</v>
      </c>
      <c r="BK9" s="42">
        <f>IF(BK4 = "Yes", ('Residential Assumptions'!$C$7 *'Residential Assumptions'!$C$4 * 12 * (1 + 'Residential Assumptions'!$C$10)^(BK3 - 'Residential Assumptions'!$C$12)) * 'Residential Assumptions'!$C$8, 0)</f>
        <v>0</v>
      </c>
      <c r="BL9" s="42">
        <f>IF(BL4 = "Yes", ('Residential Assumptions'!$C$7 *'Residential Assumptions'!$C$4 * 12 * (1 + 'Residential Assumptions'!$C$10)^(BL3 - 'Residential Assumptions'!$C$12)) * 'Residential Assumptions'!$C$8, 0)</f>
        <v>0</v>
      </c>
      <c r="BM9" s="42">
        <f>IF(BM4 = "Yes", ('Residential Assumptions'!$C$7 *'Residential Assumptions'!$C$4 * 12 * (1 + 'Residential Assumptions'!$C$10)^(BM3 - 'Residential Assumptions'!$C$12)) * 'Residential Assumptions'!$C$8, 0)</f>
        <v>0</v>
      </c>
      <c r="BN9" s="42">
        <f>IF(BN4 = "Yes", ('Residential Assumptions'!$C$7 *'Residential Assumptions'!$C$4 * 12 * (1 + 'Residential Assumptions'!$C$10)^(BN3 - 'Residential Assumptions'!$C$12)) * 'Residential Assumptions'!$C$8, 0)</f>
        <v>0</v>
      </c>
      <c r="BO9" s="42">
        <f>IF(BO4 = "Yes", ('Residential Assumptions'!$C$7 *'Residential Assumptions'!$C$4 * 12 * (1 + 'Residential Assumptions'!$C$10)^(BO3 - 'Residential Assumptions'!$C$12)) * 'Residential Assumptions'!$C$8, 0)</f>
        <v>0</v>
      </c>
      <c r="BP9" s="42">
        <f>IF(BP4 = "Yes", ('Residential Assumptions'!$C$7 *'Residential Assumptions'!$C$4 * 12 * (1 + 'Residential Assumptions'!$C$10)^(BP3 - 'Residential Assumptions'!$C$12)) * 'Residential Assumptions'!$C$8, 0)</f>
        <v>0</v>
      </c>
      <c r="BQ9" s="42">
        <f>IF(BQ4 = "Yes", ('Residential Assumptions'!$C$7 *'Residential Assumptions'!$C$4 * 12 * (1 + 'Residential Assumptions'!$C$10)^(BQ3 - 'Residential Assumptions'!$C$12)) * 'Residential Assumptions'!$C$8, 0)</f>
        <v>0</v>
      </c>
      <c r="BR9" s="42">
        <f>IF(BR4 = "Yes", ('Residential Assumptions'!$C$7 *'Residential Assumptions'!$C$4 * 12 * (1 + 'Residential Assumptions'!$C$10)^(BR3 - 'Residential Assumptions'!$C$12)) * 'Residential Assumptions'!$C$8, 0)</f>
        <v>0</v>
      </c>
      <c r="BS9" s="42">
        <f>IF(BS4 = "Yes", ('Residential Assumptions'!$C$7 *'Residential Assumptions'!$C$4 * 12 * (1 + 'Residential Assumptions'!$C$10)^(BS3 - 'Residential Assumptions'!$C$12)) * 'Residential Assumptions'!$C$8, 0)</f>
        <v>0</v>
      </c>
      <c r="BT9" s="42">
        <f>IF(BT4 = "Yes", ('Residential Assumptions'!$C$7 *'Residential Assumptions'!$C$4 * 12 * (1 + 'Residential Assumptions'!$C$10)^(BT3 - 'Residential Assumptions'!$C$12)) * 'Residential Assumptions'!$C$8, 0)</f>
        <v>0</v>
      </c>
      <c r="BU9" s="42">
        <f>IF(BU4 = "Yes", ('Residential Assumptions'!$C$7 *'Residential Assumptions'!$C$4 * 12 * (1 + 'Residential Assumptions'!$C$10)^(BU3 - 'Residential Assumptions'!$C$12)) * 'Residential Assumptions'!$C$8, 0)</f>
        <v>0</v>
      </c>
      <c r="BV9" s="42">
        <f>IF(BV4 = "Yes", ('Residential Assumptions'!$C$7 *'Residential Assumptions'!$C$4 * 12 * (1 + 'Residential Assumptions'!$C$10)^(BV3 - 'Residential Assumptions'!$C$12)) * 'Residential Assumptions'!$C$8, 0)</f>
        <v>0</v>
      </c>
      <c r="BW9" s="42">
        <f>IF(BW4 = "Yes", ('Residential Assumptions'!$C$7 *'Residential Assumptions'!$C$4 * 12 * (1 + 'Residential Assumptions'!$C$10)^(BW3 - 'Residential Assumptions'!$C$12)) * 'Residential Assumptions'!$C$8, 0)</f>
        <v>0</v>
      </c>
      <c r="BX9" s="42">
        <f>IF(BX4 = "Yes", ('Residential Assumptions'!$C$7 *'Residential Assumptions'!$C$4 * 12 * (1 + 'Residential Assumptions'!$C$10)^(BX3 - 'Residential Assumptions'!$C$12)) * 'Residential Assumptions'!$C$8, 0)</f>
        <v>0</v>
      </c>
      <c r="BY9" s="42">
        <f>IF(BY4 = "Yes", ('Residential Assumptions'!$C$7 *'Residential Assumptions'!$C$4 * 12 * (1 + 'Residential Assumptions'!$C$10)^(BY3 - 'Residential Assumptions'!$C$12)) * 'Residential Assumptions'!$C$8, 0)</f>
        <v>0</v>
      </c>
      <c r="BZ9" s="42">
        <f>IF(BZ4 = "Yes", ('Residential Assumptions'!$C$7 *'Residential Assumptions'!$C$4 * 12 * (1 + 'Residential Assumptions'!$C$10)^(BZ3 - 'Residential Assumptions'!$C$12)) * 'Residential Assumptions'!$C$8, 0)</f>
        <v>0</v>
      </c>
      <c r="CA9" s="42">
        <f>IF(CA4 = "Yes", ('Residential Assumptions'!$C$7 *'Residential Assumptions'!$C$4 * 12 * (1 + 'Residential Assumptions'!$C$10)^(CA3 - 'Residential Assumptions'!$C$12)) * 'Residential Assumptions'!$C$8, 0)</f>
        <v>0</v>
      </c>
      <c r="CB9" s="42">
        <f>IF(CB4 = "Yes", ('Residential Assumptions'!$C$7 *'Residential Assumptions'!$C$4 * 12 * (1 + 'Residential Assumptions'!$C$10)^(CB3 - 'Residential Assumptions'!$C$12)) * 'Residential Assumptions'!$C$8, 0)</f>
        <v>0</v>
      </c>
      <c r="CC9" s="42">
        <f>IF(CC4 = "Yes", ('Residential Assumptions'!$C$7 *'Residential Assumptions'!$C$4 * 12 * (1 + 'Residential Assumptions'!$C$10)^(CC3 - 'Residential Assumptions'!$C$12)) * 'Residential Assumptions'!$C$8, 0)</f>
        <v>0</v>
      </c>
      <c r="CD9" s="42">
        <f>IF(CD4 = "Yes", ('Residential Assumptions'!$C$7 *'Residential Assumptions'!$C$4 * 12 * (1 + 'Residential Assumptions'!$C$10)^(CD3 - 'Residential Assumptions'!$C$12)) * 'Residential Assumptions'!$C$8, 0)</f>
        <v>0</v>
      </c>
      <c r="CE9" s="42">
        <f>IF(CE4 = "Yes", ('Residential Assumptions'!$C$7 *'Residential Assumptions'!$C$4 * 12 * (1 + 'Residential Assumptions'!$C$10)^(CE3 - 'Residential Assumptions'!$C$12)) * 'Residential Assumptions'!$C$8, 0)</f>
        <v>0</v>
      </c>
      <c r="CF9" s="42">
        <f>IF(CF4 = "Yes", ('Residential Assumptions'!$C$7 *'Residential Assumptions'!$C$4 * 12 * (1 + 'Residential Assumptions'!$C$10)^(CF3 - 'Residential Assumptions'!$C$12)) * 'Residential Assumptions'!$C$8, 0)</f>
        <v>0</v>
      </c>
      <c r="CG9" s="42">
        <f>IF(CG4 = "Yes", ('Residential Assumptions'!$C$7 *'Residential Assumptions'!$C$4 * 12 * (1 + 'Residential Assumptions'!$C$10)^(CG3 - 'Residential Assumptions'!$C$12)) * 'Residential Assumptions'!$C$8, 0)</f>
        <v>0</v>
      </c>
      <c r="CH9" s="42">
        <f>IF(CH4 = "Yes", ('Residential Assumptions'!$C$7 *'Residential Assumptions'!$C$4 * 12 * (1 + 'Residential Assumptions'!$C$10)^(CH3 - 'Residential Assumptions'!$C$12)) * 'Residential Assumptions'!$C$8, 0)</f>
        <v>0</v>
      </c>
      <c r="CI9" s="42">
        <f>IF(CI4 = "Yes", ('Residential Assumptions'!$C$7 *'Residential Assumptions'!$C$4 * 12 * (1 + 'Residential Assumptions'!$C$10)^(CI3 - 'Residential Assumptions'!$C$12)) * 'Residential Assumptions'!$C$8, 0)</f>
        <v>0</v>
      </c>
      <c r="CJ9" s="42">
        <f>IF(CJ4 = "Yes", ('Residential Assumptions'!$C$7 *'Residential Assumptions'!$C$4 * 12 * (1 + 'Residential Assumptions'!$C$10)^(CJ3 - 'Residential Assumptions'!$C$12)) * 'Residential Assumptions'!$C$8, 0)</f>
        <v>0</v>
      </c>
      <c r="CK9" s="42">
        <f>IF(CK4 = "Yes", ('Residential Assumptions'!$C$7 *'Residential Assumptions'!$C$4 * 12 * (1 + 'Residential Assumptions'!$C$10)^(CK3 - 'Residential Assumptions'!$C$12)) * 'Residential Assumptions'!$C$8, 0)</f>
        <v>0</v>
      </c>
      <c r="CL9" s="42">
        <f>IF(CL4 = "Yes", ('Residential Assumptions'!$C$7 *'Residential Assumptions'!$C$4 * 12 * (1 + 'Residential Assumptions'!$C$10)^(CL3 - 'Residential Assumptions'!$C$12)) * 'Residential Assumptions'!$C$8, 0)</f>
        <v>0</v>
      </c>
      <c r="CM9" s="42">
        <f>IF(CM4 = "Yes", ('Residential Assumptions'!$C$7 *'Residential Assumptions'!$C$4 * 12 * (1 + 'Residential Assumptions'!$C$10)^(CM3 - 'Residential Assumptions'!$C$12)) * 'Residential Assumptions'!$C$8, 0)</f>
        <v>0</v>
      </c>
      <c r="CN9" s="42">
        <f>IF(CN4 = "Yes", ('Residential Assumptions'!$C$7 *'Residential Assumptions'!$C$4 * 12 * (1 + 'Residential Assumptions'!$C$10)^(CN3 - 'Residential Assumptions'!$C$12)) * 'Residential Assumptions'!$C$8, 0)</f>
        <v>0</v>
      </c>
      <c r="CO9" s="42">
        <f>IF(CO4 = "Yes", ('Residential Assumptions'!$C$7 *'Residential Assumptions'!$C$4 * 12 * (1 + 'Residential Assumptions'!$C$10)^(CO3 - 'Residential Assumptions'!$C$12)) * 'Residential Assumptions'!$C$8, 0)</f>
        <v>0</v>
      </c>
      <c r="CP9" s="42">
        <f>IF(CP4 = "Yes", ('Residential Assumptions'!$C$7 *'Residential Assumptions'!$C$4 * 12 * (1 + 'Residential Assumptions'!$C$10)^(CP3 - 'Residential Assumptions'!$C$12)) * 'Residential Assumptions'!$C$8, 0)</f>
        <v>0</v>
      </c>
      <c r="CQ9" s="42">
        <f>IF(CQ4 = "Yes", ('Residential Assumptions'!$C$7 *'Residential Assumptions'!$C$4 * 12 * (1 + 'Residential Assumptions'!$C$10)^(CQ3 - 'Residential Assumptions'!$C$12)) * 'Residential Assumptions'!$C$8, 0)</f>
        <v>0</v>
      </c>
      <c r="CR9" s="42">
        <f>IF(CR4 = "Yes", ('Residential Assumptions'!$C$7 *'Residential Assumptions'!$C$4 * 12 * (1 + 'Residential Assumptions'!$C$10)^(CR3 - 'Residential Assumptions'!$C$12)) * 'Residential Assumptions'!$C$8, 0)</f>
        <v>0</v>
      </c>
      <c r="CS9" s="42">
        <f>IF(CS4 = "Yes", ('Residential Assumptions'!$C$7 *'Residential Assumptions'!$C$4 * 12 * (1 + 'Residential Assumptions'!$C$10)^(CS3 - 'Residential Assumptions'!$C$12)) * 'Residential Assumptions'!$C$8, 0)</f>
        <v>0</v>
      </c>
      <c r="CT9" s="42">
        <f>IF(CT4 = "Yes", ('Residential Assumptions'!$C$7 *'Residential Assumptions'!$C$4 * 12 * (1 + 'Residential Assumptions'!$C$10)^(CT3 - 'Residential Assumptions'!$C$12)) * 'Residential Assumptions'!$C$8, 0)</f>
        <v>0</v>
      </c>
      <c r="CU9" s="42">
        <f>IF(CU4 = "Yes", ('Residential Assumptions'!$C$7 *'Residential Assumptions'!$C$4 * 12 * (1 + 'Residential Assumptions'!$C$10)^(CU3 - 'Residential Assumptions'!$C$12)) * 'Residential Assumptions'!$C$8, 0)</f>
        <v>0</v>
      </c>
      <c r="CV9" s="42">
        <f>IF(CV4 = "Yes", ('Residential Assumptions'!$C$7 *'Residential Assumptions'!$C$4 * 12 * (1 + 'Residential Assumptions'!$C$10)^(CV3 - 'Residential Assumptions'!$C$12)) * 'Residential Assumptions'!$C$8, 0)</f>
        <v>0</v>
      </c>
    </row>
    <row r="10" spans="1:100" ht="20.25" customHeight="1">
      <c r="D10" s="64" t="str">
        <f>D7</f>
        <v>2 Bedroom / 2 Bathroom</v>
      </c>
      <c r="E10" s="41">
        <f>IF(E4 = "Yes", ('Residential Assumptions'!$F$7 * 'Residential Assumptions'!$F$4 * 12 * (1 + 'Residential Assumptions'!$F$10)^(E3 - 'Residential Assumptions'!$F$12)) * 'Residential Assumptions'!$F$8, 0)</f>
        <v>0</v>
      </c>
      <c r="F10" s="41">
        <f>IF(F4 = "Yes", ('Residential Assumptions'!$F$7 * 'Residential Assumptions'!$F$4 * 12 * (1 + 'Residential Assumptions'!$F$10)^(F3 - 'Residential Assumptions'!$F$12)) * 'Residential Assumptions'!$F$8, 0)</f>
        <v>0</v>
      </c>
      <c r="G10" s="41">
        <f>IF(G4 = "Yes", ('Residential Assumptions'!$F$7 * 'Residential Assumptions'!$F$4 * 12 * (1 + 'Residential Assumptions'!$F$10)^(G3 - 'Residential Assumptions'!$F$12)) * 'Residential Assumptions'!$F$8, 0)</f>
        <v>0</v>
      </c>
      <c r="H10" s="41">
        <f>IF(H4 = "Yes", ('Residential Assumptions'!$F$7 * 'Residential Assumptions'!$F$4 * 12 * (1 + 'Residential Assumptions'!$F$10)^(H3 - 'Residential Assumptions'!$F$12)) * 'Residential Assumptions'!$F$8, 0)</f>
        <v>14885.578603960939</v>
      </c>
      <c r="I10" s="41">
        <f>IF(I4 = "Yes", ('Residential Assumptions'!$F$7 * 'Residential Assumptions'!$F$4 * 12 * (1 + 'Residential Assumptions'!$F$10)^(I3 - 'Residential Assumptions'!$F$12)) * 'Residential Assumptions'!$F$8, 0)</f>
        <v>15332.145962079767</v>
      </c>
      <c r="J10" s="41">
        <f>IF(J4 = "Yes", ('Residential Assumptions'!$F$7 * 'Residential Assumptions'!$F$4 * 12 * (1 + 'Residential Assumptions'!$F$10)^(J3 - 'Residential Assumptions'!$F$12)) * 'Residential Assumptions'!$F$8, 0)</f>
        <v>15792.110340942159</v>
      </c>
      <c r="K10" s="41">
        <f>IF(K4 = "Yes", ('Residential Assumptions'!$F$7 * 'Residential Assumptions'!$F$4 * 12 * (1 + 'Residential Assumptions'!$F$10)^(K3 - 'Residential Assumptions'!$F$12)) * 'Residential Assumptions'!$F$8, 0)</f>
        <v>16265.873651170425</v>
      </c>
      <c r="L10" s="41">
        <f>IF(L4 = "Yes", ('Residential Assumptions'!$F$7 * 'Residential Assumptions'!$F$4 * 12 * (1 + 'Residential Assumptions'!$F$10)^(L3 - 'Residential Assumptions'!$F$12)) * 'Residential Assumptions'!$F$8, 0)</f>
        <v>16753.849860705537</v>
      </c>
      <c r="M10" s="41">
        <f>IF(M4 = "Yes", ('Residential Assumptions'!$F$7 * 'Residential Assumptions'!$F$4 * 12 * (1 + 'Residential Assumptions'!$F$10)^(M3 - 'Residential Assumptions'!$F$12)) * 'Residential Assumptions'!$F$8, 0)</f>
        <v>17256.465356526704</v>
      </c>
      <c r="N10" s="41">
        <f>IF(N4 = "Yes", ('Residential Assumptions'!$F$7 * 'Residential Assumptions'!$F$4 * 12 * (1 + 'Residential Assumptions'!$F$10)^(N3 - 'Residential Assumptions'!$F$12)) * 'Residential Assumptions'!$F$8, 0)</f>
        <v>17774.159317222504</v>
      </c>
      <c r="O10" s="41">
        <f>IF(O4 = "Yes", ('Residential Assumptions'!$F$7 * 'Residential Assumptions'!$F$4 * 12 * (1 + 'Residential Assumptions'!$F$10)^(O3 - 'Residential Assumptions'!$F$12)) * 'Residential Assumptions'!$F$8, 0)</f>
        <v>18307.384096739181</v>
      </c>
      <c r="P10" s="41">
        <f>IF(P4 = "Yes", ('Residential Assumptions'!$F$7 * 'Residential Assumptions'!$F$4 * 12 * (1 + 'Residential Assumptions'!$F$10)^(P3 - 'Residential Assumptions'!$F$12)) * 'Residential Assumptions'!$F$8, 0)</f>
        <v>18856.605619641352</v>
      </c>
      <c r="Q10" s="41">
        <f>IF(Q4 = "Yes", ('Residential Assumptions'!$F$7 * 'Residential Assumptions'!$F$4 * 12 * (1 + 'Residential Assumptions'!$F$10)^(Q3 - 'Residential Assumptions'!$F$12)) * 'Residential Assumptions'!$F$8, 0)</f>
        <v>0</v>
      </c>
      <c r="R10" s="41">
        <f>IF(R4 = "Yes", ('Residential Assumptions'!$F$7 * 'Residential Assumptions'!$F$4 * 12 * (1 + 'Residential Assumptions'!$F$10)^(R3 - 'Residential Assumptions'!$F$12)) * 'Residential Assumptions'!$F$8, 0)</f>
        <v>0</v>
      </c>
      <c r="S10" s="41">
        <f>IF(S4 = "Yes", ('Residential Assumptions'!$F$7 * 'Residential Assumptions'!$F$4 * 12 * (1 + 'Residential Assumptions'!$F$10)^(S3 - 'Residential Assumptions'!$F$12)) * 'Residential Assumptions'!$F$8, 0)</f>
        <v>0</v>
      </c>
      <c r="T10" s="41">
        <f>IF(T4 = "Yes", ('Residential Assumptions'!$F$7 * 'Residential Assumptions'!$F$4 * 12 * (1 + 'Residential Assumptions'!$F$10)^(T3 - 'Residential Assumptions'!$F$12)) * 'Residential Assumptions'!$F$8, 0)</f>
        <v>0</v>
      </c>
      <c r="U10" s="41">
        <f>IF(U4 = "Yes", ('Residential Assumptions'!$F$7 * 'Residential Assumptions'!$F$4 * 12 * (1 + 'Residential Assumptions'!$F$10)^(U3 - 'Residential Assumptions'!$F$12)) * 'Residential Assumptions'!$F$8, 0)</f>
        <v>0</v>
      </c>
      <c r="V10" s="41">
        <f>IF(V4 = "Yes", ('Residential Assumptions'!$F$7 * 'Residential Assumptions'!$F$4 * 12 * (1 + 'Residential Assumptions'!$F$10)^(V3 - 'Residential Assumptions'!$F$12)) * 'Residential Assumptions'!$F$8, 0)</f>
        <v>0</v>
      </c>
      <c r="W10" s="41">
        <f>IF(W4 = "Yes", ('Residential Assumptions'!$F$7 * 'Residential Assumptions'!$F$4 * 12 * (1 + 'Residential Assumptions'!$F$10)^(W3 - 'Residential Assumptions'!$F$12)) * 'Residential Assumptions'!$F$8, 0)</f>
        <v>0</v>
      </c>
      <c r="X10" s="41">
        <f>IF(X4 = "Yes", ('Residential Assumptions'!$F$7 * 'Residential Assumptions'!$F$4 * 12 * (1 + 'Residential Assumptions'!$F$10)^(X3 - 'Residential Assumptions'!$F$12)) * 'Residential Assumptions'!$F$8, 0)</f>
        <v>0</v>
      </c>
      <c r="Y10" s="41">
        <f>IF(Y4 = "Yes", ('Residential Assumptions'!$F$7 * 'Residential Assumptions'!$F$4 * 12 * (1 + 'Residential Assumptions'!$F$10)^(Y3 - 'Residential Assumptions'!$F$12)) * 'Residential Assumptions'!$F$8, 0)</f>
        <v>0</v>
      </c>
      <c r="Z10" s="41">
        <f>IF(Z4 = "Yes", ('Residential Assumptions'!$F$7 * 'Residential Assumptions'!$F$4 * 12 * (1 + 'Residential Assumptions'!$F$10)^(Z3 - 'Residential Assumptions'!$F$12)) * 'Residential Assumptions'!$F$8, 0)</f>
        <v>0</v>
      </c>
      <c r="AA10" s="41">
        <f>IF(AA4 = "Yes", ('Residential Assumptions'!$F$7 * 'Residential Assumptions'!$F$4 * 12 * (1 + 'Residential Assumptions'!$F$10)^(AA3 - 'Residential Assumptions'!$F$12)) * 'Residential Assumptions'!$F$8, 0)</f>
        <v>0</v>
      </c>
      <c r="AB10" s="41">
        <f>IF(AB4 = "Yes", ('Residential Assumptions'!$F$7 * 'Residential Assumptions'!$F$4 * 12 * (1 + 'Residential Assumptions'!$F$10)^(AB3 - 'Residential Assumptions'!$F$12)) * 'Residential Assumptions'!$F$8, 0)</f>
        <v>0</v>
      </c>
      <c r="AC10" s="41">
        <f>IF(AC4 = "Yes", ('Residential Assumptions'!$F$7 * 'Residential Assumptions'!$F$4 * 12 * (1 + 'Residential Assumptions'!$F$10)^(AC3 - 'Residential Assumptions'!$F$12)) * 'Residential Assumptions'!$F$8, 0)</f>
        <v>0</v>
      </c>
      <c r="AD10" s="41">
        <f>IF(AD4 = "Yes", ('Residential Assumptions'!$F$7 * 'Residential Assumptions'!$F$4 * 12 * (1 + 'Residential Assumptions'!$F$10)^(AD3 - 'Residential Assumptions'!$F$12)) * 'Residential Assumptions'!$F$8, 0)</f>
        <v>0</v>
      </c>
      <c r="AE10" s="41">
        <f>IF(AE4 = "Yes", ('Residential Assumptions'!$F$7 * 'Residential Assumptions'!$F$4 * 12 * (1 + 'Residential Assumptions'!$F$10)^(AE3 - 'Residential Assumptions'!$F$12)) * 'Residential Assumptions'!$F$8, 0)</f>
        <v>0</v>
      </c>
      <c r="AF10" s="41">
        <f>IF(AF4 = "Yes", ('Residential Assumptions'!$F$7 * 'Residential Assumptions'!$F$4 * 12 * (1 + 'Residential Assumptions'!$F$10)^(AF3 - 'Residential Assumptions'!$F$12)) * 'Residential Assumptions'!$F$8, 0)</f>
        <v>0</v>
      </c>
      <c r="AG10" s="41">
        <f>IF(AG4 = "Yes", ('Residential Assumptions'!$F$7 * 'Residential Assumptions'!$F$4 * 12 * (1 + 'Residential Assumptions'!$F$10)^(AG3 - 'Residential Assumptions'!$F$12)) * 'Residential Assumptions'!$F$8, 0)</f>
        <v>0</v>
      </c>
      <c r="AH10" s="41">
        <f>IF(AH4 = "Yes", ('Residential Assumptions'!$F$7 * 'Residential Assumptions'!$F$4 * 12 * (1 + 'Residential Assumptions'!$F$10)^(AH3 - 'Residential Assumptions'!$F$12)) * 'Residential Assumptions'!$F$8, 0)</f>
        <v>0</v>
      </c>
      <c r="AI10" s="41">
        <f>IF(AI4 = "Yes", ('Residential Assumptions'!$F$7 * 'Residential Assumptions'!$F$4 * 12 * (1 + 'Residential Assumptions'!$F$10)^(AI3 - 'Residential Assumptions'!$F$12)) * 'Residential Assumptions'!$F$8, 0)</f>
        <v>0</v>
      </c>
      <c r="AJ10" s="41">
        <f>IF(AJ4 = "Yes", ('Residential Assumptions'!$F$7 * 'Residential Assumptions'!$F$4 * 12 * (1 + 'Residential Assumptions'!$F$10)^(AJ3 - 'Residential Assumptions'!$F$12)) * 'Residential Assumptions'!$F$8, 0)</f>
        <v>0</v>
      </c>
      <c r="AK10" s="41">
        <f>IF(AK4 = "Yes", ('Residential Assumptions'!$F$7 * 'Residential Assumptions'!$F$4 * 12 * (1 + 'Residential Assumptions'!$F$10)^(AK3 - 'Residential Assumptions'!$F$12)) * 'Residential Assumptions'!$F$8, 0)</f>
        <v>0</v>
      </c>
      <c r="AL10" s="41">
        <f>IF(AL4 = "Yes", ('Residential Assumptions'!$F$7 * 'Residential Assumptions'!$F$4 * 12 * (1 + 'Residential Assumptions'!$F$10)^(AL3 - 'Residential Assumptions'!$F$12)) * 'Residential Assumptions'!$F$8, 0)</f>
        <v>0</v>
      </c>
      <c r="AM10" s="41">
        <f>IF(AM4 = "Yes", ('Residential Assumptions'!$F$7 * 'Residential Assumptions'!$F$4 * 12 * (1 + 'Residential Assumptions'!$F$10)^(AM3 - 'Residential Assumptions'!$F$12)) * 'Residential Assumptions'!$F$8, 0)</f>
        <v>0</v>
      </c>
      <c r="AN10" s="41">
        <f>IF(AN4 = "Yes", ('Residential Assumptions'!$F$7 * 'Residential Assumptions'!$F$4 * 12 * (1 + 'Residential Assumptions'!$F$10)^(AN3 - 'Residential Assumptions'!$F$12)) * 'Residential Assumptions'!$F$8, 0)</f>
        <v>0</v>
      </c>
      <c r="AO10" s="41">
        <f>IF(AO4 = "Yes", ('Residential Assumptions'!$F$7 * 'Residential Assumptions'!$F$4 * 12 * (1 + 'Residential Assumptions'!$F$10)^(AO3 - 'Residential Assumptions'!$F$12)) * 'Residential Assumptions'!$F$8, 0)</f>
        <v>0</v>
      </c>
      <c r="AP10" s="41">
        <f>IF(AP4 = "Yes", ('Residential Assumptions'!$F$7 * 'Residential Assumptions'!$F$4 * 12 * (1 + 'Residential Assumptions'!$F$10)^(AP3 - 'Residential Assumptions'!$F$12)) * 'Residential Assumptions'!$F$8, 0)</f>
        <v>0</v>
      </c>
      <c r="AQ10" s="41">
        <f>IF(AQ4 = "Yes", ('Residential Assumptions'!$F$7 * 'Residential Assumptions'!$F$4 * 12 * (1 + 'Residential Assumptions'!$F$10)^(AQ3 - 'Residential Assumptions'!$F$12)) * 'Residential Assumptions'!$F$8, 0)</f>
        <v>0</v>
      </c>
      <c r="AR10" s="41">
        <f>IF(AR4 = "Yes", ('Residential Assumptions'!$F$7 * 'Residential Assumptions'!$F$4 * 12 * (1 + 'Residential Assumptions'!$F$10)^(AR3 - 'Residential Assumptions'!$F$12)) * 'Residential Assumptions'!$F$8, 0)</f>
        <v>0</v>
      </c>
      <c r="AS10" s="41">
        <f>IF(AS4 = "Yes", ('Residential Assumptions'!$F$7 * 'Residential Assumptions'!$F$4 * 12 * (1 + 'Residential Assumptions'!$F$10)^(AS3 - 'Residential Assumptions'!$F$12)) * 'Residential Assumptions'!$F$8, 0)</f>
        <v>0</v>
      </c>
      <c r="AT10" s="41">
        <f>IF(AT4 = "Yes", ('Residential Assumptions'!$F$7 * 'Residential Assumptions'!$F$4 * 12 * (1 + 'Residential Assumptions'!$F$10)^(AT3 - 'Residential Assumptions'!$F$12)) * 'Residential Assumptions'!$F$8, 0)</f>
        <v>0</v>
      </c>
      <c r="AU10" s="41">
        <f>IF(AU4 = "Yes", ('Residential Assumptions'!$F$7 * 'Residential Assumptions'!$F$4 * 12 * (1 + 'Residential Assumptions'!$F$10)^(AU3 - 'Residential Assumptions'!$F$12)) * 'Residential Assumptions'!$F$8, 0)</f>
        <v>0</v>
      </c>
      <c r="AV10" s="41">
        <f>IF(AV4 = "Yes", ('Residential Assumptions'!$F$7 * 'Residential Assumptions'!$F$4 * 12 * (1 + 'Residential Assumptions'!$F$10)^(AV3 - 'Residential Assumptions'!$F$12)) * 'Residential Assumptions'!$F$8, 0)</f>
        <v>0</v>
      </c>
      <c r="AW10" s="41">
        <f>IF(AW4 = "Yes", ('Residential Assumptions'!$F$7 * 'Residential Assumptions'!$F$4 * 12 * (1 + 'Residential Assumptions'!$F$10)^(AW3 - 'Residential Assumptions'!$F$12)) * 'Residential Assumptions'!$F$8, 0)</f>
        <v>0</v>
      </c>
      <c r="AX10" s="41">
        <f>IF(AX4 = "Yes", ('Residential Assumptions'!$F$7 * 'Residential Assumptions'!$F$4 * 12 * (1 + 'Residential Assumptions'!$F$10)^(AX3 - 'Residential Assumptions'!$F$12)) * 'Residential Assumptions'!$F$8, 0)</f>
        <v>0</v>
      </c>
      <c r="AY10" s="41">
        <f>IF(AY4 = "Yes", ('Residential Assumptions'!$F$7 * 'Residential Assumptions'!$F$4 * 12 * (1 + 'Residential Assumptions'!$F$10)^(AY3 - 'Residential Assumptions'!$F$12)) * 'Residential Assumptions'!$F$8, 0)</f>
        <v>0</v>
      </c>
      <c r="AZ10" s="41">
        <f>IF(AZ4 = "Yes", ('Residential Assumptions'!$F$7 * 'Residential Assumptions'!$F$4 * 12 * (1 + 'Residential Assumptions'!$F$10)^(AZ3 - 'Residential Assumptions'!$F$12)) * 'Residential Assumptions'!$F$8, 0)</f>
        <v>0</v>
      </c>
      <c r="BA10" s="41">
        <f>IF(BA4 = "Yes", ('Residential Assumptions'!$F$7 * 'Residential Assumptions'!$F$4 * 12 * (1 + 'Residential Assumptions'!$F$10)^(BA3 - 'Residential Assumptions'!$F$12)) * 'Residential Assumptions'!$F$8, 0)</f>
        <v>0</v>
      </c>
      <c r="BB10" s="41">
        <f>IF(BB4 = "Yes", ('Residential Assumptions'!$F$7 * 'Residential Assumptions'!$F$4 * 12 * (1 + 'Residential Assumptions'!$F$10)^(BB3 - 'Residential Assumptions'!$F$12)) * 'Residential Assumptions'!$F$8, 0)</f>
        <v>0</v>
      </c>
      <c r="BC10" s="41">
        <f>IF(BC4 = "Yes", ('Residential Assumptions'!$F$7 * 'Residential Assumptions'!$F$4 * 12 * (1 + 'Residential Assumptions'!$F$10)^(BC3 - 'Residential Assumptions'!$F$12)) * 'Residential Assumptions'!$F$8, 0)</f>
        <v>0</v>
      </c>
      <c r="BD10" s="41">
        <f>IF(BD4 = "Yes", ('Residential Assumptions'!$F$7 * 'Residential Assumptions'!$F$4 * 12 * (1 + 'Residential Assumptions'!$F$10)^(BD3 - 'Residential Assumptions'!$F$12)) * 'Residential Assumptions'!$F$8, 0)</f>
        <v>0</v>
      </c>
      <c r="BE10" s="41">
        <f>IF(BE4 = "Yes", ('Residential Assumptions'!$F$7 * 'Residential Assumptions'!$F$4 * 12 * (1 + 'Residential Assumptions'!$F$10)^(BE3 - 'Residential Assumptions'!$F$12)) * 'Residential Assumptions'!$F$8, 0)</f>
        <v>0</v>
      </c>
      <c r="BF10" s="41">
        <f>IF(BF4 = "Yes", ('Residential Assumptions'!$F$7 * 'Residential Assumptions'!$F$4 * 12 * (1 + 'Residential Assumptions'!$F$10)^(BF3 - 'Residential Assumptions'!$F$12)) * 'Residential Assumptions'!$F$8, 0)</f>
        <v>0</v>
      </c>
      <c r="BG10" s="41">
        <f>IF(BG4 = "Yes", ('Residential Assumptions'!$F$7 * 'Residential Assumptions'!$F$4 * 12 * (1 + 'Residential Assumptions'!$F$10)^(BG3 - 'Residential Assumptions'!$F$12)) * 'Residential Assumptions'!$F$8, 0)</f>
        <v>0</v>
      </c>
      <c r="BH10" s="41">
        <f>IF(BH4 = "Yes", ('Residential Assumptions'!$F$7 * 'Residential Assumptions'!$F$4 * 12 * (1 + 'Residential Assumptions'!$F$10)^(BH3 - 'Residential Assumptions'!$F$12)) * 'Residential Assumptions'!$F$8, 0)</f>
        <v>0</v>
      </c>
      <c r="BI10" s="41">
        <f>IF(BI4 = "Yes", ('Residential Assumptions'!$F$7 * 'Residential Assumptions'!$F$4 * 12 * (1 + 'Residential Assumptions'!$F$10)^(BI3 - 'Residential Assumptions'!$F$12)) * 'Residential Assumptions'!$F$8, 0)</f>
        <v>0</v>
      </c>
      <c r="BJ10" s="41">
        <f>IF(BJ4 = "Yes", ('Residential Assumptions'!$F$7 * 'Residential Assumptions'!$F$4 * 12 * (1 + 'Residential Assumptions'!$F$10)^(BJ3 - 'Residential Assumptions'!$F$12)) * 'Residential Assumptions'!$F$8, 0)</f>
        <v>0</v>
      </c>
      <c r="BK10" s="41">
        <f>IF(BK4 = "Yes", ('Residential Assumptions'!$F$7 * 'Residential Assumptions'!$F$4 * 12 * (1 + 'Residential Assumptions'!$F$10)^(BK3 - 'Residential Assumptions'!$F$12)) * 'Residential Assumptions'!$F$8, 0)</f>
        <v>0</v>
      </c>
      <c r="BL10" s="41">
        <f>IF(BL4 = "Yes", ('Residential Assumptions'!$F$7 * 'Residential Assumptions'!$F$4 * 12 * (1 + 'Residential Assumptions'!$F$10)^(BL3 - 'Residential Assumptions'!$F$12)) * 'Residential Assumptions'!$F$8, 0)</f>
        <v>0</v>
      </c>
      <c r="BM10" s="41">
        <f>IF(BM4 = "Yes", ('Residential Assumptions'!$F$7 * 'Residential Assumptions'!$F$4 * 12 * (1 + 'Residential Assumptions'!$F$10)^(BM3 - 'Residential Assumptions'!$F$12)) * 'Residential Assumptions'!$F$8, 0)</f>
        <v>0</v>
      </c>
      <c r="BN10" s="41">
        <f>IF(BN4 = "Yes", ('Residential Assumptions'!$F$7 * 'Residential Assumptions'!$F$4 * 12 * (1 + 'Residential Assumptions'!$F$10)^(BN3 - 'Residential Assumptions'!$F$12)) * 'Residential Assumptions'!$F$8, 0)</f>
        <v>0</v>
      </c>
      <c r="BO10" s="41">
        <f>IF(BO4 = "Yes", ('Residential Assumptions'!$F$7 * 'Residential Assumptions'!$F$4 * 12 * (1 + 'Residential Assumptions'!$F$10)^(BO3 - 'Residential Assumptions'!$F$12)) * 'Residential Assumptions'!$F$8, 0)</f>
        <v>0</v>
      </c>
      <c r="BP10" s="41">
        <f>IF(BP4 = "Yes", ('Residential Assumptions'!$F$7 * 'Residential Assumptions'!$F$4 * 12 * (1 + 'Residential Assumptions'!$F$10)^(BP3 - 'Residential Assumptions'!$F$12)) * 'Residential Assumptions'!$F$8, 0)</f>
        <v>0</v>
      </c>
      <c r="BQ10" s="41">
        <f>IF(BQ4 = "Yes", ('Residential Assumptions'!$F$7 * 'Residential Assumptions'!$F$4 * 12 * (1 + 'Residential Assumptions'!$F$10)^(BQ3 - 'Residential Assumptions'!$F$12)) * 'Residential Assumptions'!$F$8, 0)</f>
        <v>0</v>
      </c>
      <c r="BR10" s="41">
        <f>IF(BR4 = "Yes", ('Residential Assumptions'!$F$7 * 'Residential Assumptions'!$F$4 * 12 * (1 + 'Residential Assumptions'!$F$10)^(BR3 - 'Residential Assumptions'!$F$12)) * 'Residential Assumptions'!$F$8, 0)</f>
        <v>0</v>
      </c>
      <c r="BS10" s="41">
        <f>IF(BS4 = "Yes", ('Residential Assumptions'!$F$7 * 'Residential Assumptions'!$F$4 * 12 * (1 + 'Residential Assumptions'!$F$10)^(BS3 - 'Residential Assumptions'!$F$12)) * 'Residential Assumptions'!$F$8, 0)</f>
        <v>0</v>
      </c>
      <c r="BT10" s="41">
        <f>IF(BT4 = "Yes", ('Residential Assumptions'!$F$7 * 'Residential Assumptions'!$F$4 * 12 * (1 + 'Residential Assumptions'!$F$10)^(BT3 - 'Residential Assumptions'!$F$12)) * 'Residential Assumptions'!$F$8, 0)</f>
        <v>0</v>
      </c>
      <c r="BU10" s="41">
        <f>IF(BU4 = "Yes", ('Residential Assumptions'!$F$7 * 'Residential Assumptions'!$F$4 * 12 * (1 + 'Residential Assumptions'!$F$10)^(BU3 - 'Residential Assumptions'!$F$12)) * 'Residential Assumptions'!$F$8, 0)</f>
        <v>0</v>
      </c>
      <c r="BV10" s="41">
        <f>IF(BV4 = "Yes", ('Residential Assumptions'!$F$7 * 'Residential Assumptions'!$F$4 * 12 * (1 + 'Residential Assumptions'!$F$10)^(BV3 - 'Residential Assumptions'!$F$12)) * 'Residential Assumptions'!$F$8, 0)</f>
        <v>0</v>
      </c>
      <c r="BW10" s="41">
        <f>IF(BW4 = "Yes", ('Residential Assumptions'!$F$7 * 'Residential Assumptions'!$F$4 * 12 * (1 + 'Residential Assumptions'!$F$10)^(BW3 - 'Residential Assumptions'!$F$12)) * 'Residential Assumptions'!$F$8, 0)</f>
        <v>0</v>
      </c>
      <c r="BX10" s="41">
        <f>IF(BX4 = "Yes", ('Residential Assumptions'!$F$7 * 'Residential Assumptions'!$F$4 * 12 * (1 + 'Residential Assumptions'!$F$10)^(BX3 - 'Residential Assumptions'!$F$12)) * 'Residential Assumptions'!$F$8, 0)</f>
        <v>0</v>
      </c>
      <c r="BY10" s="41">
        <f>IF(BY4 = "Yes", ('Residential Assumptions'!$F$7 * 'Residential Assumptions'!$F$4 * 12 * (1 + 'Residential Assumptions'!$F$10)^(BY3 - 'Residential Assumptions'!$F$12)) * 'Residential Assumptions'!$F$8, 0)</f>
        <v>0</v>
      </c>
      <c r="BZ10" s="41">
        <f>IF(BZ4 = "Yes", ('Residential Assumptions'!$F$7 * 'Residential Assumptions'!$F$4 * 12 * (1 + 'Residential Assumptions'!$F$10)^(BZ3 - 'Residential Assumptions'!$F$12)) * 'Residential Assumptions'!$F$8, 0)</f>
        <v>0</v>
      </c>
      <c r="CA10" s="41">
        <f>IF(CA4 = "Yes", ('Residential Assumptions'!$F$7 * 'Residential Assumptions'!$F$4 * 12 * (1 + 'Residential Assumptions'!$F$10)^(CA3 - 'Residential Assumptions'!$F$12)) * 'Residential Assumptions'!$F$8, 0)</f>
        <v>0</v>
      </c>
      <c r="CB10" s="41">
        <f>IF(CB4 = "Yes", ('Residential Assumptions'!$F$7 * 'Residential Assumptions'!$F$4 * 12 * (1 + 'Residential Assumptions'!$F$10)^(CB3 - 'Residential Assumptions'!$F$12)) * 'Residential Assumptions'!$F$8, 0)</f>
        <v>0</v>
      </c>
      <c r="CC10" s="41">
        <f>IF(CC4 = "Yes", ('Residential Assumptions'!$F$7 * 'Residential Assumptions'!$F$4 * 12 * (1 + 'Residential Assumptions'!$F$10)^(CC3 - 'Residential Assumptions'!$F$12)) * 'Residential Assumptions'!$F$8, 0)</f>
        <v>0</v>
      </c>
      <c r="CD10" s="41">
        <f>IF(CD4 = "Yes", ('Residential Assumptions'!$F$7 * 'Residential Assumptions'!$F$4 * 12 * (1 + 'Residential Assumptions'!$F$10)^(CD3 - 'Residential Assumptions'!$F$12)) * 'Residential Assumptions'!$F$8, 0)</f>
        <v>0</v>
      </c>
      <c r="CE10" s="41">
        <f>IF(CE4 = "Yes", ('Residential Assumptions'!$F$7 * 'Residential Assumptions'!$F$4 * 12 * (1 + 'Residential Assumptions'!$F$10)^(CE3 - 'Residential Assumptions'!$F$12)) * 'Residential Assumptions'!$F$8, 0)</f>
        <v>0</v>
      </c>
      <c r="CF10" s="41">
        <f>IF(CF4 = "Yes", ('Residential Assumptions'!$F$7 * 'Residential Assumptions'!$F$4 * 12 * (1 + 'Residential Assumptions'!$F$10)^(CF3 - 'Residential Assumptions'!$F$12)) * 'Residential Assumptions'!$F$8, 0)</f>
        <v>0</v>
      </c>
      <c r="CG10" s="41">
        <f>IF(CG4 = "Yes", ('Residential Assumptions'!$F$7 * 'Residential Assumptions'!$F$4 * 12 * (1 + 'Residential Assumptions'!$F$10)^(CG3 - 'Residential Assumptions'!$F$12)) * 'Residential Assumptions'!$F$8, 0)</f>
        <v>0</v>
      </c>
      <c r="CH10" s="41">
        <f>IF(CH4 = "Yes", ('Residential Assumptions'!$F$7 * 'Residential Assumptions'!$F$4 * 12 * (1 + 'Residential Assumptions'!$F$10)^(CH3 - 'Residential Assumptions'!$F$12)) * 'Residential Assumptions'!$F$8, 0)</f>
        <v>0</v>
      </c>
      <c r="CI10" s="41">
        <f>IF(CI4 = "Yes", ('Residential Assumptions'!$F$7 * 'Residential Assumptions'!$F$4 * 12 * (1 + 'Residential Assumptions'!$F$10)^(CI3 - 'Residential Assumptions'!$F$12)) * 'Residential Assumptions'!$F$8, 0)</f>
        <v>0</v>
      </c>
      <c r="CJ10" s="41">
        <f>IF(CJ4 = "Yes", ('Residential Assumptions'!$F$7 * 'Residential Assumptions'!$F$4 * 12 * (1 + 'Residential Assumptions'!$F$10)^(CJ3 - 'Residential Assumptions'!$F$12)) * 'Residential Assumptions'!$F$8, 0)</f>
        <v>0</v>
      </c>
      <c r="CK10" s="41">
        <f>IF(CK4 = "Yes", ('Residential Assumptions'!$F$7 * 'Residential Assumptions'!$F$4 * 12 * (1 + 'Residential Assumptions'!$F$10)^(CK3 - 'Residential Assumptions'!$F$12)) * 'Residential Assumptions'!$F$8, 0)</f>
        <v>0</v>
      </c>
      <c r="CL10" s="41">
        <f>IF(CL4 = "Yes", ('Residential Assumptions'!$F$7 * 'Residential Assumptions'!$F$4 * 12 * (1 + 'Residential Assumptions'!$F$10)^(CL3 - 'Residential Assumptions'!$F$12)) * 'Residential Assumptions'!$F$8, 0)</f>
        <v>0</v>
      </c>
      <c r="CM10" s="41">
        <f>IF(CM4 = "Yes", ('Residential Assumptions'!$F$7 * 'Residential Assumptions'!$F$4 * 12 * (1 + 'Residential Assumptions'!$F$10)^(CM3 - 'Residential Assumptions'!$F$12)) * 'Residential Assumptions'!$F$8, 0)</f>
        <v>0</v>
      </c>
      <c r="CN10" s="41">
        <f>IF(CN4 = "Yes", ('Residential Assumptions'!$F$7 * 'Residential Assumptions'!$F$4 * 12 * (1 + 'Residential Assumptions'!$F$10)^(CN3 - 'Residential Assumptions'!$F$12)) * 'Residential Assumptions'!$F$8, 0)</f>
        <v>0</v>
      </c>
      <c r="CO10" s="41">
        <f>IF(CO4 = "Yes", ('Residential Assumptions'!$F$7 * 'Residential Assumptions'!$F$4 * 12 * (1 + 'Residential Assumptions'!$F$10)^(CO3 - 'Residential Assumptions'!$F$12)) * 'Residential Assumptions'!$F$8, 0)</f>
        <v>0</v>
      </c>
      <c r="CP10" s="41">
        <f>IF(CP4 = "Yes", ('Residential Assumptions'!$F$7 * 'Residential Assumptions'!$F$4 * 12 * (1 + 'Residential Assumptions'!$F$10)^(CP3 - 'Residential Assumptions'!$F$12)) * 'Residential Assumptions'!$F$8, 0)</f>
        <v>0</v>
      </c>
      <c r="CQ10" s="41">
        <f>IF(CQ4 = "Yes", ('Residential Assumptions'!$F$7 * 'Residential Assumptions'!$F$4 * 12 * (1 + 'Residential Assumptions'!$F$10)^(CQ3 - 'Residential Assumptions'!$F$12)) * 'Residential Assumptions'!$F$8, 0)</f>
        <v>0</v>
      </c>
      <c r="CR10" s="41">
        <f>IF(CR4 = "Yes", ('Residential Assumptions'!$F$7 * 'Residential Assumptions'!$F$4 * 12 * (1 + 'Residential Assumptions'!$F$10)^(CR3 - 'Residential Assumptions'!$F$12)) * 'Residential Assumptions'!$F$8, 0)</f>
        <v>0</v>
      </c>
      <c r="CS10" s="41">
        <f>IF(CS4 = "Yes", ('Residential Assumptions'!$F$7 * 'Residential Assumptions'!$F$4 * 12 * (1 + 'Residential Assumptions'!$F$10)^(CS3 - 'Residential Assumptions'!$F$12)) * 'Residential Assumptions'!$F$8, 0)</f>
        <v>0</v>
      </c>
      <c r="CT10" s="41">
        <f>IF(CT4 = "Yes", ('Residential Assumptions'!$F$7 * 'Residential Assumptions'!$F$4 * 12 * (1 + 'Residential Assumptions'!$F$10)^(CT3 - 'Residential Assumptions'!$F$12)) * 'Residential Assumptions'!$F$8, 0)</f>
        <v>0</v>
      </c>
      <c r="CU10" s="41">
        <f>IF(CU4 = "Yes", ('Residential Assumptions'!$F$7 * 'Residential Assumptions'!$F$4 * 12 * (1 + 'Residential Assumptions'!$F$10)^(CU3 - 'Residential Assumptions'!$F$12)) * 'Residential Assumptions'!$F$8, 0)</f>
        <v>0</v>
      </c>
      <c r="CV10" s="41">
        <f>IF(CV4 = "Yes", ('Residential Assumptions'!$F$7 * 'Residential Assumptions'!$F$4 * 12 * (1 + 'Residential Assumptions'!$F$10)^(CV3 - 'Residential Assumptions'!$F$12)) * 'Residential Assumptions'!$F$8, 0)</f>
        <v>0</v>
      </c>
    </row>
    <row r="11" spans="1:100" ht="20.25" customHeight="1">
      <c r="C11" s="25" t="s">
        <v>92</v>
      </c>
      <c r="D11" s="65"/>
    </row>
    <row r="12" spans="1:100" ht="20.25" customHeight="1">
      <c r="C12" s="25"/>
      <c r="D12" s="64" t="str">
        <f>D6</f>
        <v>1 Bedroom / 1 Bathroom</v>
      </c>
      <c r="E12" s="41">
        <f t="shared" ref="E12:AJ12" si="0">E6-E9</f>
        <v>0</v>
      </c>
      <c r="F12" s="41">
        <f t="shared" si="0"/>
        <v>0</v>
      </c>
      <c r="G12" s="41">
        <f t="shared" si="0"/>
        <v>0</v>
      </c>
      <c r="H12" s="41">
        <f t="shared" si="0"/>
        <v>765344.87341980264</v>
      </c>
      <c r="I12" s="41">
        <f t="shared" si="0"/>
        <v>788305.21962239675</v>
      </c>
      <c r="J12" s="41">
        <f t="shared" si="0"/>
        <v>811954.37621106871</v>
      </c>
      <c r="K12" s="41">
        <f t="shared" si="0"/>
        <v>836313.00749740074</v>
      </c>
      <c r="L12" s="41">
        <f t="shared" si="0"/>
        <v>861402.39772232273</v>
      </c>
      <c r="M12" s="41">
        <f t="shared" si="0"/>
        <v>887244.46965399233</v>
      </c>
      <c r="N12" s="41">
        <f t="shared" si="0"/>
        <v>913861.80374361214</v>
      </c>
      <c r="O12" s="41">
        <f t="shared" si="0"/>
        <v>941277.65785592061</v>
      </c>
      <c r="P12" s="41">
        <f t="shared" si="0"/>
        <v>969515.98759159807</v>
      </c>
      <c r="Q12" s="41">
        <f t="shared" si="0"/>
        <v>0</v>
      </c>
      <c r="R12" s="41">
        <f t="shared" si="0"/>
        <v>0</v>
      </c>
      <c r="S12" s="41">
        <f t="shared" si="0"/>
        <v>0</v>
      </c>
      <c r="T12" s="41">
        <f t="shared" si="0"/>
        <v>0</v>
      </c>
      <c r="U12" s="41">
        <f t="shared" si="0"/>
        <v>0</v>
      </c>
      <c r="V12" s="41">
        <f t="shared" si="0"/>
        <v>0</v>
      </c>
      <c r="W12" s="41">
        <f t="shared" si="0"/>
        <v>0</v>
      </c>
      <c r="X12" s="41">
        <f t="shared" si="0"/>
        <v>0</v>
      </c>
      <c r="Y12" s="41">
        <f t="shared" si="0"/>
        <v>0</v>
      </c>
      <c r="Z12" s="41">
        <f t="shared" si="0"/>
        <v>0</v>
      </c>
      <c r="AA12" s="41">
        <f t="shared" si="0"/>
        <v>0</v>
      </c>
      <c r="AB12" s="41">
        <f t="shared" si="0"/>
        <v>0</v>
      </c>
      <c r="AC12" s="41">
        <f t="shared" si="0"/>
        <v>0</v>
      </c>
      <c r="AD12" s="41">
        <f t="shared" si="0"/>
        <v>0</v>
      </c>
      <c r="AE12" s="41">
        <f t="shared" si="0"/>
        <v>0</v>
      </c>
      <c r="AF12" s="41">
        <f t="shared" si="0"/>
        <v>0</v>
      </c>
      <c r="AG12" s="41">
        <f t="shared" si="0"/>
        <v>0</v>
      </c>
      <c r="AH12" s="41">
        <f t="shared" si="0"/>
        <v>0</v>
      </c>
      <c r="AI12" s="41">
        <f t="shared" si="0"/>
        <v>0</v>
      </c>
      <c r="AJ12" s="41">
        <f t="shared" si="0"/>
        <v>0</v>
      </c>
      <c r="AK12" s="41">
        <f t="shared" ref="AK12:BP12" si="1">AK6-AK9</f>
        <v>0</v>
      </c>
      <c r="AL12" s="41">
        <f t="shared" si="1"/>
        <v>0</v>
      </c>
      <c r="AM12" s="41">
        <f t="shared" si="1"/>
        <v>0</v>
      </c>
      <c r="AN12" s="41">
        <f t="shared" si="1"/>
        <v>0</v>
      </c>
      <c r="AO12" s="41">
        <f t="shared" si="1"/>
        <v>0</v>
      </c>
      <c r="AP12" s="41">
        <f t="shared" si="1"/>
        <v>0</v>
      </c>
      <c r="AQ12" s="41">
        <f t="shared" si="1"/>
        <v>0</v>
      </c>
      <c r="AR12" s="41">
        <f t="shared" si="1"/>
        <v>0</v>
      </c>
      <c r="AS12" s="41">
        <f t="shared" si="1"/>
        <v>0</v>
      </c>
      <c r="AT12" s="41">
        <f t="shared" si="1"/>
        <v>0</v>
      </c>
      <c r="AU12" s="41">
        <f t="shared" si="1"/>
        <v>0</v>
      </c>
      <c r="AV12" s="41">
        <f t="shared" si="1"/>
        <v>0</v>
      </c>
      <c r="AW12" s="41">
        <f t="shared" si="1"/>
        <v>0</v>
      </c>
      <c r="AX12" s="41">
        <f t="shared" si="1"/>
        <v>0</v>
      </c>
      <c r="AY12" s="41">
        <f t="shared" si="1"/>
        <v>0</v>
      </c>
      <c r="AZ12" s="41">
        <f t="shared" si="1"/>
        <v>0</v>
      </c>
      <c r="BA12" s="41">
        <f t="shared" si="1"/>
        <v>0</v>
      </c>
      <c r="BB12" s="41">
        <f t="shared" si="1"/>
        <v>0</v>
      </c>
      <c r="BC12" s="41">
        <f t="shared" si="1"/>
        <v>0</v>
      </c>
      <c r="BD12" s="41">
        <f t="shared" si="1"/>
        <v>0</v>
      </c>
      <c r="BE12" s="41">
        <f t="shared" si="1"/>
        <v>0</v>
      </c>
      <c r="BF12" s="41">
        <f t="shared" si="1"/>
        <v>0</v>
      </c>
      <c r="BG12" s="41">
        <f t="shared" si="1"/>
        <v>0</v>
      </c>
      <c r="BH12" s="41">
        <f t="shared" si="1"/>
        <v>0</v>
      </c>
      <c r="BI12" s="41">
        <f t="shared" si="1"/>
        <v>0</v>
      </c>
      <c r="BJ12" s="41">
        <f t="shared" si="1"/>
        <v>0</v>
      </c>
      <c r="BK12" s="41">
        <f t="shared" si="1"/>
        <v>0</v>
      </c>
      <c r="BL12" s="41">
        <f t="shared" si="1"/>
        <v>0</v>
      </c>
      <c r="BM12" s="41">
        <f t="shared" si="1"/>
        <v>0</v>
      </c>
      <c r="BN12" s="41">
        <f t="shared" si="1"/>
        <v>0</v>
      </c>
      <c r="BO12" s="41">
        <f t="shared" si="1"/>
        <v>0</v>
      </c>
      <c r="BP12" s="41">
        <f t="shared" si="1"/>
        <v>0</v>
      </c>
      <c r="BQ12" s="41">
        <f t="shared" ref="BQ12:CV12" si="2">BQ6-BQ9</f>
        <v>0</v>
      </c>
      <c r="BR12" s="41">
        <f t="shared" si="2"/>
        <v>0</v>
      </c>
      <c r="BS12" s="41">
        <f t="shared" si="2"/>
        <v>0</v>
      </c>
      <c r="BT12" s="41">
        <f t="shared" si="2"/>
        <v>0</v>
      </c>
      <c r="BU12" s="41">
        <f t="shared" si="2"/>
        <v>0</v>
      </c>
      <c r="BV12" s="41">
        <f t="shared" si="2"/>
        <v>0</v>
      </c>
      <c r="BW12" s="41">
        <f t="shared" si="2"/>
        <v>0</v>
      </c>
      <c r="BX12" s="41">
        <f t="shared" si="2"/>
        <v>0</v>
      </c>
      <c r="BY12" s="41">
        <f t="shared" si="2"/>
        <v>0</v>
      </c>
      <c r="BZ12" s="41">
        <f t="shared" si="2"/>
        <v>0</v>
      </c>
      <c r="CA12" s="41">
        <f t="shared" si="2"/>
        <v>0</v>
      </c>
      <c r="CB12" s="41">
        <f t="shared" si="2"/>
        <v>0</v>
      </c>
      <c r="CC12" s="41">
        <f t="shared" si="2"/>
        <v>0</v>
      </c>
      <c r="CD12" s="41">
        <f t="shared" si="2"/>
        <v>0</v>
      </c>
      <c r="CE12" s="41">
        <f t="shared" si="2"/>
        <v>0</v>
      </c>
      <c r="CF12" s="41">
        <f t="shared" si="2"/>
        <v>0</v>
      </c>
      <c r="CG12" s="41">
        <f t="shared" si="2"/>
        <v>0</v>
      </c>
      <c r="CH12" s="41">
        <f t="shared" si="2"/>
        <v>0</v>
      </c>
      <c r="CI12" s="41">
        <f t="shared" si="2"/>
        <v>0</v>
      </c>
      <c r="CJ12" s="41">
        <f t="shared" si="2"/>
        <v>0</v>
      </c>
      <c r="CK12" s="41">
        <f t="shared" si="2"/>
        <v>0</v>
      </c>
      <c r="CL12" s="41">
        <f t="shared" si="2"/>
        <v>0</v>
      </c>
      <c r="CM12" s="41">
        <f t="shared" si="2"/>
        <v>0</v>
      </c>
      <c r="CN12" s="41">
        <f t="shared" si="2"/>
        <v>0</v>
      </c>
      <c r="CO12" s="41">
        <f t="shared" si="2"/>
        <v>0</v>
      </c>
      <c r="CP12" s="41">
        <f t="shared" si="2"/>
        <v>0</v>
      </c>
      <c r="CQ12" s="41">
        <f t="shared" si="2"/>
        <v>0</v>
      </c>
      <c r="CR12" s="41">
        <f t="shared" si="2"/>
        <v>0</v>
      </c>
      <c r="CS12" s="41">
        <f t="shared" si="2"/>
        <v>0</v>
      </c>
      <c r="CT12" s="41">
        <f t="shared" si="2"/>
        <v>0</v>
      </c>
      <c r="CU12" s="41">
        <f t="shared" si="2"/>
        <v>0</v>
      </c>
      <c r="CV12" s="41">
        <f t="shared" si="2"/>
        <v>0</v>
      </c>
    </row>
    <row r="13" spans="1:100" ht="20.25" customHeight="1">
      <c r="C13" s="25"/>
      <c r="D13" s="65" t="str">
        <f>D7</f>
        <v>2 Bedroom / 2 Bathroom</v>
      </c>
      <c r="E13" s="42">
        <f t="shared" ref="E13:AJ13" si="3">E7-E10</f>
        <v>0</v>
      </c>
      <c r="F13" s="42">
        <f t="shared" si="3"/>
        <v>0</v>
      </c>
      <c r="G13" s="42">
        <f t="shared" si="3"/>
        <v>0</v>
      </c>
      <c r="H13" s="42">
        <f t="shared" si="3"/>
        <v>217701.58708292872</v>
      </c>
      <c r="I13" s="42">
        <f t="shared" si="3"/>
        <v>217255.01972480991</v>
      </c>
      <c r="J13" s="42">
        <f t="shared" si="3"/>
        <v>216795.0553459475</v>
      </c>
      <c r="K13" s="42">
        <f t="shared" si="3"/>
        <v>216321.29203571923</v>
      </c>
      <c r="L13" s="42">
        <f t="shared" si="3"/>
        <v>215833.31582618412</v>
      </c>
      <c r="M13" s="42">
        <f t="shared" si="3"/>
        <v>215330.70033036298</v>
      </c>
      <c r="N13" s="42">
        <f t="shared" si="3"/>
        <v>214813.00636966716</v>
      </c>
      <c r="O13" s="42">
        <f t="shared" si="3"/>
        <v>214279.78159015049</v>
      </c>
      <c r="P13" s="42">
        <f t="shared" si="3"/>
        <v>213730.56006724833</v>
      </c>
      <c r="Q13" s="42">
        <f t="shared" si="3"/>
        <v>0</v>
      </c>
      <c r="R13" s="42">
        <f t="shared" si="3"/>
        <v>0</v>
      </c>
      <c r="S13" s="42">
        <f t="shared" si="3"/>
        <v>0</v>
      </c>
      <c r="T13" s="42">
        <f t="shared" si="3"/>
        <v>0</v>
      </c>
      <c r="U13" s="42">
        <f t="shared" si="3"/>
        <v>0</v>
      </c>
      <c r="V13" s="42">
        <f t="shared" si="3"/>
        <v>0</v>
      </c>
      <c r="W13" s="42">
        <f t="shared" si="3"/>
        <v>0</v>
      </c>
      <c r="X13" s="42">
        <f t="shared" si="3"/>
        <v>0</v>
      </c>
      <c r="Y13" s="42">
        <f t="shared" si="3"/>
        <v>0</v>
      </c>
      <c r="Z13" s="42">
        <f t="shared" si="3"/>
        <v>0</v>
      </c>
      <c r="AA13" s="42">
        <f t="shared" si="3"/>
        <v>0</v>
      </c>
      <c r="AB13" s="42">
        <f t="shared" si="3"/>
        <v>0</v>
      </c>
      <c r="AC13" s="42">
        <f t="shared" si="3"/>
        <v>0</v>
      </c>
      <c r="AD13" s="42">
        <f t="shared" si="3"/>
        <v>0</v>
      </c>
      <c r="AE13" s="42">
        <f t="shared" si="3"/>
        <v>0</v>
      </c>
      <c r="AF13" s="42">
        <f t="shared" si="3"/>
        <v>0</v>
      </c>
      <c r="AG13" s="42">
        <f t="shared" si="3"/>
        <v>0</v>
      </c>
      <c r="AH13" s="42">
        <f t="shared" si="3"/>
        <v>0</v>
      </c>
      <c r="AI13" s="42">
        <f t="shared" si="3"/>
        <v>0</v>
      </c>
      <c r="AJ13" s="42">
        <f t="shared" si="3"/>
        <v>0</v>
      </c>
      <c r="AK13" s="42">
        <f t="shared" ref="AK13:BP13" si="4">AK7-AK10</f>
        <v>0</v>
      </c>
      <c r="AL13" s="42">
        <f t="shared" si="4"/>
        <v>0</v>
      </c>
      <c r="AM13" s="42">
        <f t="shared" si="4"/>
        <v>0</v>
      </c>
      <c r="AN13" s="42">
        <f t="shared" si="4"/>
        <v>0</v>
      </c>
      <c r="AO13" s="42">
        <f t="shared" si="4"/>
        <v>0</v>
      </c>
      <c r="AP13" s="42">
        <f t="shared" si="4"/>
        <v>0</v>
      </c>
      <c r="AQ13" s="42">
        <f t="shared" si="4"/>
        <v>0</v>
      </c>
      <c r="AR13" s="42">
        <f t="shared" si="4"/>
        <v>0</v>
      </c>
      <c r="AS13" s="42">
        <f t="shared" si="4"/>
        <v>0</v>
      </c>
      <c r="AT13" s="42">
        <f t="shared" si="4"/>
        <v>0</v>
      </c>
      <c r="AU13" s="42">
        <f t="shared" si="4"/>
        <v>0</v>
      </c>
      <c r="AV13" s="42">
        <f t="shared" si="4"/>
        <v>0</v>
      </c>
      <c r="AW13" s="42">
        <f t="shared" si="4"/>
        <v>0</v>
      </c>
      <c r="AX13" s="42">
        <f t="shared" si="4"/>
        <v>0</v>
      </c>
      <c r="AY13" s="42">
        <f t="shared" si="4"/>
        <v>0</v>
      </c>
      <c r="AZ13" s="42">
        <f t="shared" si="4"/>
        <v>0</v>
      </c>
      <c r="BA13" s="42">
        <f t="shared" si="4"/>
        <v>0</v>
      </c>
      <c r="BB13" s="42">
        <f t="shared" si="4"/>
        <v>0</v>
      </c>
      <c r="BC13" s="42">
        <f t="shared" si="4"/>
        <v>0</v>
      </c>
      <c r="BD13" s="42">
        <f t="shared" si="4"/>
        <v>0</v>
      </c>
      <c r="BE13" s="42">
        <f t="shared" si="4"/>
        <v>0</v>
      </c>
      <c r="BF13" s="42">
        <f t="shared" si="4"/>
        <v>0</v>
      </c>
      <c r="BG13" s="42">
        <f t="shared" si="4"/>
        <v>0</v>
      </c>
      <c r="BH13" s="42">
        <f t="shared" si="4"/>
        <v>0</v>
      </c>
      <c r="BI13" s="42">
        <f t="shared" si="4"/>
        <v>0</v>
      </c>
      <c r="BJ13" s="42">
        <f t="shared" si="4"/>
        <v>0</v>
      </c>
      <c r="BK13" s="42">
        <f t="shared" si="4"/>
        <v>0</v>
      </c>
      <c r="BL13" s="42">
        <f t="shared" si="4"/>
        <v>0</v>
      </c>
      <c r="BM13" s="42">
        <f t="shared" si="4"/>
        <v>0</v>
      </c>
      <c r="BN13" s="42">
        <f t="shared" si="4"/>
        <v>0</v>
      </c>
      <c r="BO13" s="42">
        <f t="shared" si="4"/>
        <v>0</v>
      </c>
      <c r="BP13" s="42">
        <f t="shared" si="4"/>
        <v>0</v>
      </c>
      <c r="BQ13" s="42">
        <f t="shared" ref="BQ13:CV13" si="5">BQ7-BQ10</f>
        <v>0</v>
      </c>
      <c r="BR13" s="42">
        <f t="shared" si="5"/>
        <v>0</v>
      </c>
      <c r="BS13" s="42">
        <f t="shared" si="5"/>
        <v>0</v>
      </c>
      <c r="BT13" s="42">
        <f t="shared" si="5"/>
        <v>0</v>
      </c>
      <c r="BU13" s="42">
        <f t="shared" si="5"/>
        <v>0</v>
      </c>
      <c r="BV13" s="42">
        <f t="shared" si="5"/>
        <v>0</v>
      </c>
      <c r="BW13" s="42">
        <f t="shared" si="5"/>
        <v>0</v>
      </c>
      <c r="BX13" s="42">
        <f t="shared" si="5"/>
        <v>0</v>
      </c>
      <c r="BY13" s="42">
        <f t="shared" si="5"/>
        <v>0</v>
      </c>
      <c r="BZ13" s="42">
        <f t="shared" si="5"/>
        <v>0</v>
      </c>
      <c r="CA13" s="42">
        <f t="shared" si="5"/>
        <v>0</v>
      </c>
      <c r="CB13" s="42">
        <f t="shared" si="5"/>
        <v>0</v>
      </c>
      <c r="CC13" s="42">
        <f t="shared" si="5"/>
        <v>0</v>
      </c>
      <c r="CD13" s="42">
        <f t="shared" si="5"/>
        <v>0</v>
      </c>
      <c r="CE13" s="42">
        <f t="shared" si="5"/>
        <v>0</v>
      </c>
      <c r="CF13" s="42">
        <f t="shared" si="5"/>
        <v>0</v>
      </c>
      <c r="CG13" s="42">
        <f t="shared" si="5"/>
        <v>0</v>
      </c>
      <c r="CH13" s="42">
        <f t="shared" si="5"/>
        <v>0</v>
      </c>
      <c r="CI13" s="42">
        <f t="shared" si="5"/>
        <v>0</v>
      </c>
      <c r="CJ13" s="42">
        <f t="shared" si="5"/>
        <v>0</v>
      </c>
      <c r="CK13" s="42">
        <f t="shared" si="5"/>
        <v>0</v>
      </c>
      <c r="CL13" s="42">
        <f t="shared" si="5"/>
        <v>0</v>
      </c>
      <c r="CM13" s="42">
        <f t="shared" si="5"/>
        <v>0</v>
      </c>
      <c r="CN13" s="42">
        <f t="shared" si="5"/>
        <v>0</v>
      </c>
      <c r="CO13" s="42">
        <f t="shared" si="5"/>
        <v>0</v>
      </c>
      <c r="CP13" s="42">
        <f t="shared" si="5"/>
        <v>0</v>
      </c>
      <c r="CQ13" s="42">
        <f t="shared" si="5"/>
        <v>0</v>
      </c>
      <c r="CR13" s="42">
        <f t="shared" si="5"/>
        <v>0</v>
      </c>
      <c r="CS13" s="42">
        <f t="shared" si="5"/>
        <v>0</v>
      </c>
      <c r="CT13" s="42">
        <f t="shared" si="5"/>
        <v>0</v>
      </c>
      <c r="CU13" s="42">
        <f t="shared" si="5"/>
        <v>0</v>
      </c>
      <c r="CV13" s="42">
        <f t="shared" si="5"/>
        <v>0</v>
      </c>
    </row>
    <row r="14" spans="1:100" ht="20.25" customHeight="1">
      <c r="C14" s="25" t="s">
        <v>93</v>
      </c>
      <c r="D14" s="64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</row>
    <row r="15" spans="1:100" ht="20.25" customHeight="1">
      <c r="D15" s="65" t="str">
        <f>D6</f>
        <v>1 Bedroom / 1 Bathroom</v>
      </c>
      <c r="E15" s="42">
        <f>IF(E4 = "Yes", ('Residential Assumptions'!$C$7 * 12 * (1 + 'Residential Assumptions'!$C$10)^(E3 - 'Residential Assumptions'!$C$12)) * 'Residential Assumptions'!$C$11, 0)</f>
        <v>0</v>
      </c>
      <c r="F15" s="42">
        <f>IF(F4 = "Yes", ('Residential Assumptions'!$C$7 * 12 * (1 + 'Residential Assumptions'!$C$10)^(F3 - 'Residential Assumptions'!$C$12)) * 'Residential Assumptions'!$C$11, 0)</f>
        <v>0</v>
      </c>
      <c r="G15" s="42">
        <f>IF(G4 = "Yes", ('Residential Assumptions'!$C$7 * 12 * (1 + 'Residential Assumptions'!$C$10)^(G3 - 'Residential Assumptions'!$C$12)) * 'Residential Assumptions'!$C$11, 0)</f>
        <v>0</v>
      </c>
      <c r="H15" s="42">
        <f>IF(H4 = "Yes", ('Residential Assumptions'!$C$7 * 12 * (1 + 'Residential Assumptions'!$C$10)^(H3 - 'Residential Assumptions'!$C$12)) * 'Residential Assumptions'!$C$11, 0)</f>
        <v>6056.8603467853973</v>
      </c>
      <c r="I15" s="42">
        <f>IF(I4 = "Yes", ('Residential Assumptions'!$C$7 * 12 * (1 + 'Residential Assumptions'!$C$10)^(I3 - 'Residential Assumptions'!$C$12)) * 'Residential Assumptions'!$C$11, 0)</f>
        <v>6238.5661571889586</v>
      </c>
      <c r="J15" s="42">
        <f>IF(J4 = "Yes", ('Residential Assumptions'!$C$7 * 12 * (1 + 'Residential Assumptions'!$C$10)^(J3 - 'Residential Assumptions'!$C$12)) * 'Residential Assumptions'!$C$11, 0)</f>
        <v>6425.7231419046275</v>
      </c>
      <c r="K15" s="42">
        <f>IF(K4 = "Yes", ('Residential Assumptions'!$C$7 * 12 * (1 + 'Residential Assumptions'!$C$10)^(K3 - 'Residential Assumptions'!$C$12)) * 'Residential Assumptions'!$C$11, 0)</f>
        <v>6618.4948361617662</v>
      </c>
      <c r="L15" s="42">
        <f>IF(L4 = "Yes", ('Residential Assumptions'!$C$7 * 12 * (1 + 'Residential Assumptions'!$C$10)^(L3 - 'Residential Assumptions'!$C$12)) * 'Residential Assumptions'!$C$11, 0)</f>
        <v>6817.049681246619</v>
      </c>
      <c r="M15" s="42">
        <f>IF(M4 = "Yes", ('Residential Assumptions'!$C$7 * 12 * (1 + 'Residential Assumptions'!$C$10)^(M3 - 'Residential Assumptions'!$C$12)) * 'Residential Assumptions'!$C$11, 0)</f>
        <v>7021.5611716840176</v>
      </c>
      <c r="N15" s="42">
        <f>IF(N4 = "Yes", ('Residential Assumptions'!$C$7 * 12 * (1 + 'Residential Assumptions'!$C$10)^(N3 - 'Residential Assumptions'!$C$12)) * 'Residential Assumptions'!$C$11, 0)</f>
        <v>7232.2080068345376</v>
      </c>
      <c r="O15" s="42">
        <f>IF(O4 = "Yes", ('Residential Assumptions'!$C$7 * 12 * (1 + 'Residential Assumptions'!$C$10)^(O3 - 'Residential Assumptions'!$C$12)) * 'Residential Assumptions'!$C$11, 0)</f>
        <v>7449.1742470395739</v>
      </c>
      <c r="P15" s="42">
        <f>IF(P4 = "Yes", ('Residential Assumptions'!$C$7 * 12 * (1 + 'Residential Assumptions'!$C$10)^(P3 - 'Residential Assumptions'!$C$12)) * 'Residential Assumptions'!$C$11, 0)</f>
        <v>7672.6494744507618</v>
      </c>
      <c r="Q15" s="42">
        <f>IF(Q4 = "Yes", ('Residential Assumptions'!$C$7 * 12 * (1 + 'Residential Assumptions'!$C$10)^(Q3 - 'Residential Assumptions'!$C$12)) * 'Residential Assumptions'!$C$11, 0)</f>
        <v>0</v>
      </c>
      <c r="R15" s="42">
        <f>IF(R4 = "Yes", ('Residential Assumptions'!$C$7 * 12 * (1 + 'Residential Assumptions'!$C$10)^(R3 - 'Residential Assumptions'!$C$12)) * 'Residential Assumptions'!$C$11, 0)</f>
        <v>0</v>
      </c>
      <c r="S15" s="42">
        <f>IF(S4 = "Yes", ('Residential Assumptions'!$C$7 * 12 * (1 + 'Residential Assumptions'!$C$10)^(S3 - 'Residential Assumptions'!$C$12)) * 'Residential Assumptions'!$C$11, 0)</f>
        <v>0</v>
      </c>
      <c r="T15" s="42">
        <f>IF(T4 = "Yes", ('Residential Assumptions'!$C$7 * 12 * (1 + 'Residential Assumptions'!$C$10)^(T3 - 'Residential Assumptions'!$C$12)) * 'Residential Assumptions'!$C$11, 0)</f>
        <v>0</v>
      </c>
      <c r="U15" s="42">
        <f>IF(U4 = "Yes", ('Residential Assumptions'!$C$7 * 12 * (1 + 'Residential Assumptions'!$C$10)^(U3 - 'Residential Assumptions'!$C$12)) * 'Residential Assumptions'!$C$11, 0)</f>
        <v>0</v>
      </c>
      <c r="V15" s="42">
        <f>IF(V4 = "Yes", ('Residential Assumptions'!$C$7 * 12 * (1 + 'Residential Assumptions'!$C$10)^(V3 - 'Residential Assumptions'!$C$12)) * 'Residential Assumptions'!$C$11, 0)</f>
        <v>0</v>
      </c>
      <c r="W15" s="42">
        <f>IF(W4 = "Yes", ('Residential Assumptions'!$C$7 * 12 * (1 + 'Residential Assumptions'!$C$10)^(W3 - 'Residential Assumptions'!$C$12)) * 'Residential Assumptions'!$C$11, 0)</f>
        <v>0</v>
      </c>
      <c r="X15" s="42">
        <f>IF(X4 = "Yes", ('Residential Assumptions'!$C$7 * 12 * (1 + 'Residential Assumptions'!$C$10)^(X3 - 'Residential Assumptions'!$C$12)) * 'Residential Assumptions'!$C$11, 0)</f>
        <v>0</v>
      </c>
      <c r="Y15" s="42">
        <f>IF(Y4 = "Yes", ('Residential Assumptions'!$C$7 * 12 * (1 + 'Residential Assumptions'!$C$10)^(Y3 - 'Residential Assumptions'!$C$12)) * 'Residential Assumptions'!$C$11, 0)</f>
        <v>0</v>
      </c>
      <c r="Z15" s="42">
        <f>IF(Z4 = "Yes", ('Residential Assumptions'!$C$7 * 12 * (1 + 'Residential Assumptions'!$C$10)^(Z3 - 'Residential Assumptions'!$C$12)) * 'Residential Assumptions'!$C$11, 0)</f>
        <v>0</v>
      </c>
      <c r="AA15" s="42">
        <f>IF(AA4 = "Yes", ('Residential Assumptions'!$C$7 * 12 * (1 + 'Residential Assumptions'!$C$10)^(AA3 - 'Residential Assumptions'!$C$12)) * 'Residential Assumptions'!$C$11, 0)</f>
        <v>0</v>
      </c>
      <c r="AB15" s="42">
        <f>IF(AB4 = "Yes", ('Residential Assumptions'!$C$7 * 12 * (1 + 'Residential Assumptions'!$C$10)^(AB3 - 'Residential Assumptions'!$C$12)) * 'Residential Assumptions'!$C$11, 0)</f>
        <v>0</v>
      </c>
      <c r="AC15" s="42">
        <f>IF(AC4 = "Yes", ('Residential Assumptions'!$C$7 * 12 * (1 + 'Residential Assumptions'!$C$10)^(AC3 - 'Residential Assumptions'!$C$12)) * 'Residential Assumptions'!$C$11, 0)</f>
        <v>0</v>
      </c>
      <c r="AD15" s="42">
        <f>IF(AD4 = "Yes", ('Residential Assumptions'!$C$7 * 12 * (1 + 'Residential Assumptions'!$C$10)^(AD3 - 'Residential Assumptions'!$C$12)) * 'Residential Assumptions'!$C$11, 0)</f>
        <v>0</v>
      </c>
      <c r="AE15" s="42">
        <f>IF(AE4 = "Yes", ('Residential Assumptions'!$C$7 * 12 * (1 + 'Residential Assumptions'!$C$10)^(AE3 - 'Residential Assumptions'!$C$12)) * 'Residential Assumptions'!$C$11, 0)</f>
        <v>0</v>
      </c>
      <c r="AF15" s="42">
        <f>IF(AF4 = "Yes", ('Residential Assumptions'!$C$7 * 12 * (1 + 'Residential Assumptions'!$C$10)^(AF3 - 'Residential Assumptions'!$C$12)) * 'Residential Assumptions'!$C$11, 0)</f>
        <v>0</v>
      </c>
      <c r="AG15" s="42">
        <f>IF(AG4 = "Yes", ('Residential Assumptions'!$C$7 * 12 * (1 + 'Residential Assumptions'!$C$10)^(AG3 - 'Residential Assumptions'!$C$12)) * 'Residential Assumptions'!$C$11, 0)</f>
        <v>0</v>
      </c>
      <c r="AH15" s="42">
        <f>IF(AH4 = "Yes", ('Residential Assumptions'!$C$7 * 12 * (1 + 'Residential Assumptions'!$C$10)^(AH3 - 'Residential Assumptions'!$C$12)) * 'Residential Assumptions'!$C$11, 0)</f>
        <v>0</v>
      </c>
      <c r="AI15" s="42">
        <f>IF(AI4 = "Yes", ('Residential Assumptions'!$C$7 * 12 * (1 + 'Residential Assumptions'!$C$10)^(AI3 - 'Residential Assumptions'!$C$12)) * 'Residential Assumptions'!$C$11, 0)</f>
        <v>0</v>
      </c>
      <c r="AJ15" s="42">
        <f>IF(AJ4 = "Yes", ('Residential Assumptions'!$C$7 * 12 * (1 + 'Residential Assumptions'!$C$10)^(AJ3 - 'Residential Assumptions'!$C$12)) * 'Residential Assumptions'!$C$11, 0)</f>
        <v>0</v>
      </c>
      <c r="AK15" s="42">
        <f>IF(AK4 = "Yes", ('Residential Assumptions'!$C$7 * 12 * (1 + 'Residential Assumptions'!$C$10)^(AK3 - 'Residential Assumptions'!$C$12)) * 'Residential Assumptions'!$C$11, 0)</f>
        <v>0</v>
      </c>
      <c r="AL15" s="42">
        <f>IF(AL4 = "Yes", ('Residential Assumptions'!$C$7 * 12 * (1 + 'Residential Assumptions'!$C$10)^(AL3 - 'Residential Assumptions'!$C$12)) * 'Residential Assumptions'!$C$11, 0)</f>
        <v>0</v>
      </c>
      <c r="AM15" s="42">
        <f>IF(AM4 = "Yes", ('Residential Assumptions'!$C$7 * 12 * (1 + 'Residential Assumptions'!$C$10)^(AM3 - 'Residential Assumptions'!$C$12)) * 'Residential Assumptions'!$C$11, 0)</f>
        <v>0</v>
      </c>
      <c r="AN15" s="42">
        <f>IF(AN4 = "Yes", ('Residential Assumptions'!$C$7 * 12 * (1 + 'Residential Assumptions'!$C$10)^(AN3 - 'Residential Assumptions'!$C$12)) * 'Residential Assumptions'!$C$11, 0)</f>
        <v>0</v>
      </c>
      <c r="AO15" s="42">
        <f>IF(AO4 = "Yes", ('Residential Assumptions'!$C$7 * 12 * (1 + 'Residential Assumptions'!$C$10)^(AO3 - 'Residential Assumptions'!$C$12)) * 'Residential Assumptions'!$C$11, 0)</f>
        <v>0</v>
      </c>
      <c r="AP15" s="42">
        <f>IF(AP4 = "Yes", ('Residential Assumptions'!$C$7 * 12 * (1 + 'Residential Assumptions'!$C$10)^(AP3 - 'Residential Assumptions'!$C$12)) * 'Residential Assumptions'!$C$11, 0)</f>
        <v>0</v>
      </c>
      <c r="AQ15" s="42">
        <f>IF(AQ4 = "Yes", ('Residential Assumptions'!$C$7 * 12 * (1 + 'Residential Assumptions'!$C$10)^(AQ3 - 'Residential Assumptions'!$C$12)) * 'Residential Assumptions'!$C$11, 0)</f>
        <v>0</v>
      </c>
      <c r="AR15" s="42">
        <f>IF(AR4 = "Yes", ('Residential Assumptions'!$C$7 * 12 * (1 + 'Residential Assumptions'!$C$10)^(AR3 - 'Residential Assumptions'!$C$12)) * 'Residential Assumptions'!$C$11, 0)</f>
        <v>0</v>
      </c>
      <c r="AS15" s="42">
        <f>IF(AS4 = "Yes", ('Residential Assumptions'!$C$7 * 12 * (1 + 'Residential Assumptions'!$C$10)^(AS3 - 'Residential Assumptions'!$C$12)) * 'Residential Assumptions'!$C$11, 0)</f>
        <v>0</v>
      </c>
      <c r="AT15" s="42">
        <f>IF(AT4 = "Yes", ('Residential Assumptions'!$C$7 * 12 * (1 + 'Residential Assumptions'!$C$10)^(AT3 - 'Residential Assumptions'!$C$12)) * 'Residential Assumptions'!$C$11, 0)</f>
        <v>0</v>
      </c>
      <c r="AU15" s="42">
        <f>IF(AU4 = "Yes", ('Residential Assumptions'!$C$7 * 12 * (1 + 'Residential Assumptions'!$C$10)^(AU3 - 'Residential Assumptions'!$C$12)) * 'Residential Assumptions'!$C$11, 0)</f>
        <v>0</v>
      </c>
      <c r="AV15" s="42">
        <f>IF(AV4 = "Yes", ('Residential Assumptions'!$C$7 * 12 * (1 + 'Residential Assumptions'!$C$10)^(AV3 - 'Residential Assumptions'!$C$12)) * 'Residential Assumptions'!$C$11, 0)</f>
        <v>0</v>
      </c>
      <c r="AW15" s="42">
        <f>IF(AW4 = "Yes", ('Residential Assumptions'!$C$7 * 12 * (1 + 'Residential Assumptions'!$C$10)^(AW3 - 'Residential Assumptions'!$C$12)) * 'Residential Assumptions'!$C$11, 0)</f>
        <v>0</v>
      </c>
      <c r="AX15" s="42">
        <f>IF(AX4 = "Yes", ('Residential Assumptions'!$C$7 * 12 * (1 + 'Residential Assumptions'!$C$10)^(AX3 - 'Residential Assumptions'!$C$12)) * 'Residential Assumptions'!$C$11, 0)</f>
        <v>0</v>
      </c>
      <c r="AY15" s="42">
        <f>IF(AY4 = "Yes", ('Residential Assumptions'!$C$7 * 12 * (1 + 'Residential Assumptions'!$C$10)^(AY3 - 'Residential Assumptions'!$C$12)) * 'Residential Assumptions'!$C$11, 0)</f>
        <v>0</v>
      </c>
      <c r="AZ15" s="42">
        <f>IF(AZ4 = "Yes", ('Residential Assumptions'!$C$7 * 12 * (1 + 'Residential Assumptions'!$C$10)^(AZ3 - 'Residential Assumptions'!$C$12)) * 'Residential Assumptions'!$C$11, 0)</f>
        <v>0</v>
      </c>
      <c r="BA15" s="42">
        <f>IF(BA4 = "Yes", ('Residential Assumptions'!$C$7 * 12 * (1 + 'Residential Assumptions'!$C$10)^(BA3 - 'Residential Assumptions'!$C$12)) * 'Residential Assumptions'!$C$11, 0)</f>
        <v>0</v>
      </c>
      <c r="BB15" s="42">
        <f>IF(BB4 = "Yes", ('Residential Assumptions'!$C$7 * 12 * (1 + 'Residential Assumptions'!$C$10)^(BB3 - 'Residential Assumptions'!$C$12)) * 'Residential Assumptions'!$C$11, 0)</f>
        <v>0</v>
      </c>
      <c r="BC15" s="42">
        <f>IF(BC4 = "Yes", ('Residential Assumptions'!$C$7 * 12 * (1 + 'Residential Assumptions'!$C$10)^(BC3 - 'Residential Assumptions'!$C$12)) * 'Residential Assumptions'!$C$11, 0)</f>
        <v>0</v>
      </c>
      <c r="BD15" s="42">
        <f>IF(BD4 = "Yes", ('Residential Assumptions'!$C$7 * 12 * (1 + 'Residential Assumptions'!$C$10)^(BD3 - 'Residential Assumptions'!$C$12)) * 'Residential Assumptions'!$C$11, 0)</f>
        <v>0</v>
      </c>
      <c r="BE15" s="42">
        <f>IF(BE4 = "Yes", ('Residential Assumptions'!$C$7 * 12 * (1 + 'Residential Assumptions'!$C$10)^(BE3 - 'Residential Assumptions'!$C$12)) * 'Residential Assumptions'!$C$11, 0)</f>
        <v>0</v>
      </c>
      <c r="BF15" s="42">
        <f>IF(BF4 = "Yes", ('Residential Assumptions'!$C$7 * 12 * (1 + 'Residential Assumptions'!$C$10)^(BF3 - 'Residential Assumptions'!$C$12)) * 'Residential Assumptions'!$C$11, 0)</f>
        <v>0</v>
      </c>
      <c r="BG15" s="42">
        <f>IF(BG4 = "Yes", ('Residential Assumptions'!$C$7 * 12 * (1 + 'Residential Assumptions'!$C$10)^(BG3 - 'Residential Assumptions'!$C$12)) * 'Residential Assumptions'!$C$11, 0)</f>
        <v>0</v>
      </c>
      <c r="BH15" s="42">
        <f>IF(BH4 = "Yes", ('Residential Assumptions'!$C$7 * 12 * (1 + 'Residential Assumptions'!$C$10)^(BH3 - 'Residential Assumptions'!$C$12)) * 'Residential Assumptions'!$C$11, 0)</f>
        <v>0</v>
      </c>
      <c r="BI15" s="42">
        <f>IF(BI4 = "Yes", ('Residential Assumptions'!$C$7 * 12 * (1 + 'Residential Assumptions'!$C$10)^(BI3 - 'Residential Assumptions'!$C$12)) * 'Residential Assumptions'!$C$11, 0)</f>
        <v>0</v>
      </c>
      <c r="BJ15" s="42">
        <f>IF(BJ4 = "Yes", ('Residential Assumptions'!$C$7 * 12 * (1 + 'Residential Assumptions'!$C$10)^(BJ3 - 'Residential Assumptions'!$C$12)) * 'Residential Assumptions'!$C$11, 0)</f>
        <v>0</v>
      </c>
      <c r="BK15" s="42">
        <f>IF(BK4 = "Yes", ('Residential Assumptions'!$C$7 * 12 * (1 + 'Residential Assumptions'!$C$10)^(BK3 - 'Residential Assumptions'!$C$12)) * 'Residential Assumptions'!$C$11, 0)</f>
        <v>0</v>
      </c>
      <c r="BL15" s="42">
        <f>IF(BL4 = "Yes", ('Residential Assumptions'!$C$7 * 12 * (1 + 'Residential Assumptions'!$C$10)^(BL3 - 'Residential Assumptions'!$C$12)) * 'Residential Assumptions'!$C$11, 0)</f>
        <v>0</v>
      </c>
      <c r="BM15" s="42">
        <f>IF(BM4 = "Yes", ('Residential Assumptions'!$C$7 * 12 * (1 + 'Residential Assumptions'!$C$10)^(BM3 - 'Residential Assumptions'!$C$12)) * 'Residential Assumptions'!$C$11, 0)</f>
        <v>0</v>
      </c>
      <c r="BN15" s="42">
        <f>IF(BN4 = "Yes", ('Residential Assumptions'!$C$7 * 12 * (1 + 'Residential Assumptions'!$C$10)^(BN3 - 'Residential Assumptions'!$C$12)) * 'Residential Assumptions'!$C$11, 0)</f>
        <v>0</v>
      </c>
      <c r="BO15" s="42">
        <f>IF(BO4 = "Yes", ('Residential Assumptions'!$C$7 * 12 * (1 + 'Residential Assumptions'!$C$10)^(BO3 - 'Residential Assumptions'!$C$12)) * 'Residential Assumptions'!$C$11, 0)</f>
        <v>0</v>
      </c>
      <c r="BP15" s="42">
        <f>IF(BP4 = "Yes", ('Residential Assumptions'!$C$7 * 12 * (1 + 'Residential Assumptions'!$C$10)^(BP3 - 'Residential Assumptions'!$C$12)) * 'Residential Assumptions'!$C$11, 0)</f>
        <v>0</v>
      </c>
      <c r="BQ15" s="42">
        <f>IF(BQ4 = "Yes", ('Residential Assumptions'!$C$7 * 12 * (1 + 'Residential Assumptions'!$C$10)^(BQ3 - 'Residential Assumptions'!$C$12)) * 'Residential Assumptions'!$C$11, 0)</f>
        <v>0</v>
      </c>
      <c r="BR15" s="42">
        <f>IF(BR4 = "Yes", ('Residential Assumptions'!$C$7 * 12 * (1 + 'Residential Assumptions'!$C$10)^(BR3 - 'Residential Assumptions'!$C$12)) * 'Residential Assumptions'!$C$11, 0)</f>
        <v>0</v>
      </c>
      <c r="BS15" s="42">
        <f>IF(BS4 = "Yes", ('Residential Assumptions'!$C$7 * 12 * (1 + 'Residential Assumptions'!$C$10)^(BS3 - 'Residential Assumptions'!$C$12)) * 'Residential Assumptions'!$C$11, 0)</f>
        <v>0</v>
      </c>
      <c r="BT15" s="42">
        <f>IF(BT4 = "Yes", ('Residential Assumptions'!$C$7 * 12 * (1 + 'Residential Assumptions'!$C$10)^(BT3 - 'Residential Assumptions'!$C$12)) * 'Residential Assumptions'!$C$11, 0)</f>
        <v>0</v>
      </c>
      <c r="BU15" s="42">
        <f>IF(BU4 = "Yes", ('Residential Assumptions'!$C$7 * 12 * (1 + 'Residential Assumptions'!$C$10)^(BU3 - 'Residential Assumptions'!$C$12)) * 'Residential Assumptions'!$C$11, 0)</f>
        <v>0</v>
      </c>
      <c r="BV15" s="42">
        <f>IF(BV4 = "Yes", ('Residential Assumptions'!$C$7 * 12 * (1 + 'Residential Assumptions'!$C$10)^(BV3 - 'Residential Assumptions'!$C$12)) * 'Residential Assumptions'!$C$11, 0)</f>
        <v>0</v>
      </c>
      <c r="BW15" s="42">
        <f>IF(BW4 = "Yes", ('Residential Assumptions'!$C$7 * 12 * (1 + 'Residential Assumptions'!$C$10)^(BW3 - 'Residential Assumptions'!$C$12)) * 'Residential Assumptions'!$C$11, 0)</f>
        <v>0</v>
      </c>
      <c r="BX15" s="42">
        <f>IF(BX4 = "Yes", ('Residential Assumptions'!$C$7 * 12 * (1 + 'Residential Assumptions'!$C$10)^(BX3 - 'Residential Assumptions'!$C$12)) * 'Residential Assumptions'!$C$11, 0)</f>
        <v>0</v>
      </c>
      <c r="BY15" s="42">
        <f>IF(BY4 = "Yes", ('Residential Assumptions'!$C$7 * 12 * (1 + 'Residential Assumptions'!$C$10)^(BY3 - 'Residential Assumptions'!$C$12)) * 'Residential Assumptions'!$C$11, 0)</f>
        <v>0</v>
      </c>
      <c r="BZ15" s="42">
        <f>IF(BZ4 = "Yes", ('Residential Assumptions'!$C$7 * 12 * (1 + 'Residential Assumptions'!$C$10)^(BZ3 - 'Residential Assumptions'!$C$12)) * 'Residential Assumptions'!$C$11, 0)</f>
        <v>0</v>
      </c>
      <c r="CA15" s="42">
        <f>IF(CA4 = "Yes", ('Residential Assumptions'!$C$7 * 12 * (1 + 'Residential Assumptions'!$C$10)^(CA3 - 'Residential Assumptions'!$C$12)) * 'Residential Assumptions'!$C$11, 0)</f>
        <v>0</v>
      </c>
      <c r="CB15" s="42">
        <f>IF(CB4 = "Yes", ('Residential Assumptions'!$C$7 * 12 * (1 + 'Residential Assumptions'!$C$10)^(CB3 - 'Residential Assumptions'!$C$12)) * 'Residential Assumptions'!$C$11, 0)</f>
        <v>0</v>
      </c>
      <c r="CC15" s="42">
        <f>IF(CC4 = "Yes", ('Residential Assumptions'!$C$7 * 12 * (1 + 'Residential Assumptions'!$C$10)^(CC3 - 'Residential Assumptions'!$C$12)) * 'Residential Assumptions'!$C$11, 0)</f>
        <v>0</v>
      </c>
      <c r="CD15" s="42">
        <f>IF(CD4 = "Yes", ('Residential Assumptions'!$C$7 * 12 * (1 + 'Residential Assumptions'!$C$10)^(CD3 - 'Residential Assumptions'!$C$12)) * 'Residential Assumptions'!$C$11, 0)</f>
        <v>0</v>
      </c>
      <c r="CE15" s="42">
        <f>IF(CE4 = "Yes", ('Residential Assumptions'!$C$7 * 12 * (1 + 'Residential Assumptions'!$C$10)^(CE3 - 'Residential Assumptions'!$C$12)) * 'Residential Assumptions'!$C$11, 0)</f>
        <v>0</v>
      </c>
      <c r="CF15" s="42">
        <f>IF(CF4 = "Yes", ('Residential Assumptions'!$C$7 * 12 * (1 + 'Residential Assumptions'!$C$10)^(CF3 - 'Residential Assumptions'!$C$12)) * 'Residential Assumptions'!$C$11, 0)</f>
        <v>0</v>
      </c>
      <c r="CG15" s="42">
        <f>IF(CG4 = "Yes", ('Residential Assumptions'!$C$7 * 12 * (1 + 'Residential Assumptions'!$C$10)^(CG3 - 'Residential Assumptions'!$C$12)) * 'Residential Assumptions'!$C$11, 0)</f>
        <v>0</v>
      </c>
      <c r="CH15" s="42">
        <f>IF(CH4 = "Yes", ('Residential Assumptions'!$C$7 * 12 * (1 + 'Residential Assumptions'!$C$10)^(CH3 - 'Residential Assumptions'!$C$12)) * 'Residential Assumptions'!$C$11, 0)</f>
        <v>0</v>
      </c>
      <c r="CI15" s="42">
        <f>IF(CI4 = "Yes", ('Residential Assumptions'!$C$7 * 12 * (1 + 'Residential Assumptions'!$C$10)^(CI3 - 'Residential Assumptions'!$C$12)) * 'Residential Assumptions'!$C$11, 0)</f>
        <v>0</v>
      </c>
      <c r="CJ15" s="42">
        <f>IF(CJ4 = "Yes", ('Residential Assumptions'!$C$7 * 12 * (1 + 'Residential Assumptions'!$C$10)^(CJ3 - 'Residential Assumptions'!$C$12)) * 'Residential Assumptions'!$C$11, 0)</f>
        <v>0</v>
      </c>
      <c r="CK15" s="42">
        <f>IF(CK4 = "Yes", ('Residential Assumptions'!$C$7 * 12 * (1 + 'Residential Assumptions'!$C$10)^(CK3 - 'Residential Assumptions'!$C$12)) * 'Residential Assumptions'!$C$11, 0)</f>
        <v>0</v>
      </c>
      <c r="CL15" s="42">
        <f>IF(CL4 = "Yes", ('Residential Assumptions'!$C$7 * 12 * (1 + 'Residential Assumptions'!$C$10)^(CL3 - 'Residential Assumptions'!$C$12)) * 'Residential Assumptions'!$C$11, 0)</f>
        <v>0</v>
      </c>
      <c r="CM15" s="42">
        <f>IF(CM4 = "Yes", ('Residential Assumptions'!$C$7 * 12 * (1 + 'Residential Assumptions'!$C$10)^(CM3 - 'Residential Assumptions'!$C$12)) * 'Residential Assumptions'!$C$11, 0)</f>
        <v>0</v>
      </c>
      <c r="CN15" s="42">
        <f>IF(CN4 = "Yes", ('Residential Assumptions'!$C$7 * 12 * (1 + 'Residential Assumptions'!$C$10)^(CN3 - 'Residential Assumptions'!$C$12)) * 'Residential Assumptions'!$C$11, 0)</f>
        <v>0</v>
      </c>
      <c r="CO15" s="42">
        <f>IF(CO4 = "Yes", ('Residential Assumptions'!$C$7 * 12 * (1 + 'Residential Assumptions'!$C$10)^(CO3 - 'Residential Assumptions'!$C$12)) * 'Residential Assumptions'!$C$11, 0)</f>
        <v>0</v>
      </c>
      <c r="CP15" s="42">
        <f>IF(CP4 = "Yes", ('Residential Assumptions'!$C$7 * 12 * (1 + 'Residential Assumptions'!$C$10)^(CP3 - 'Residential Assumptions'!$C$12)) * 'Residential Assumptions'!$C$11, 0)</f>
        <v>0</v>
      </c>
      <c r="CQ15" s="42">
        <f>IF(CQ4 = "Yes", ('Residential Assumptions'!$C$7 * 12 * (1 + 'Residential Assumptions'!$C$10)^(CQ3 - 'Residential Assumptions'!$C$12)) * 'Residential Assumptions'!$C$11, 0)</f>
        <v>0</v>
      </c>
      <c r="CR15" s="42">
        <f>IF(CR4 = "Yes", ('Residential Assumptions'!$C$7 * 12 * (1 + 'Residential Assumptions'!$C$10)^(CR3 - 'Residential Assumptions'!$C$12)) * 'Residential Assumptions'!$C$11, 0)</f>
        <v>0</v>
      </c>
      <c r="CS15" s="42">
        <f>IF(CS4 = "Yes", ('Residential Assumptions'!$C$7 * 12 * (1 + 'Residential Assumptions'!$C$10)^(CS3 - 'Residential Assumptions'!$C$12)) * 'Residential Assumptions'!$C$11, 0)</f>
        <v>0</v>
      </c>
      <c r="CT15" s="42">
        <f>IF(CT4 = "Yes", ('Residential Assumptions'!$C$7 * 12 * (1 + 'Residential Assumptions'!$C$10)^(CT3 - 'Residential Assumptions'!$C$12)) * 'Residential Assumptions'!$C$11, 0)</f>
        <v>0</v>
      </c>
      <c r="CU15" s="42">
        <f>IF(CU4 = "Yes", ('Residential Assumptions'!$C$7 * 12 * (1 + 'Residential Assumptions'!$C$10)^(CU3 - 'Residential Assumptions'!$C$12)) * 'Residential Assumptions'!$C$11, 0)</f>
        <v>0</v>
      </c>
      <c r="CV15" s="42">
        <f>IF(CV4 = "Yes", ('Residential Assumptions'!$C$7 * 12 * (1 + 'Residential Assumptions'!$C$10)^(CV3 - 'Residential Assumptions'!$C$12)) * 'Residential Assumptions'!$C$11, 0)</f>
        <v>0</v>
      </c>
    </row>
    <row r="16" spans="1:100" ht="20.25" customHeight="1">
      <c r="C16" s="25"/>
      <c r="D16" s="64" t="str">
        <f>D7</f>
        <v>2 Bedroom / 2 Bathroom</v>
      </c>
      <c r="E16" s="41">
        <f>IF(E4 = "Yes", ('Residential Assumptions'!$F$7 * 12 * (1 + 'Residential Assumptions'!$F$10)^(E3 - 'Residential Assumptions'!$F$12)) * 'Residential Assumptions'!$F$11, 0)</f>
        <v>0</v>
      </c>
      <c r="F16" s="41">
        <f>IF(F4 = "Yes", ('Residential Assumptions'!$F$7 * 12 * (1 + 'Residential Assumptions'!$F$10)^(F3 - 'Residential Assumptions'!$F$12)) * 'Residential Assumptions'!$F$11, 0)</f>
        <v>0</v>
      </c>
      <c r="G16" s="41">
        <f>IF(G4 = "Yes", ('Residential Assumptions'!$F$7 * 12 * (1 + 'Residential Assumptions'!$F$10)^(G3 - 'Residential Assumptions'!$F$12)) * 'Residential Assumptions'!$F$11, 0)</f>
        <v>0</v>
      </c>
      <c r="H16" s="41">
        <f>IF(H4 = "Yes", ('Residential Assumptions'!$F$7 * 12 * (1 + 'Residential Assumptions'!$F$10)^(H3 - 'Residential Assumptions'!$F$12)) * 'Residential Assumptions'!$F$11, 0)</f>
        <v>7752.9055228963225</v>
      </c>
      <c r="I16" s="41">
        <f>IF(I4 = "Yes", ('Residential Assumptions'!$F$7 * 12 * (1 + 'Residential Assumptions'!$F$10)^(I3 - 'Residential Assumptions'!$F$12)) * 'Residential Assumptions'!$F$11, 0)</f>
        <v>7985.4926885832119</v>
      </c>
      <c r="J16" s="41">
        <f>IF(J4 = "Yes", ('Residential Assumptions'!$F$7 * 12 * (1 + 'Residential Assumptions'!$F$10)^(J3 - 'Residential Assumptions'!$F$12)) * 'Residential Assumptions'!$F$11, 0)</f>
        <v>8225.0574692407081</v>
      </c>
      <c r="K16" s="41">
        <f>IF(K4 = "Yes", ('Residential Assumptions'!$F$7 * 12 * (1 + 'Residential Assumptions'!$F$10)^(K3 - 'Residential Assumptions'!$F$12)) * 'Residential Assumptions'!$F$11, 0)</f>
        <v>8471.8091933179294</v>
      </c>
      <c r="L16" s="41">
        <f>IF(L4 = "Yes", ('Residential Assumptions'!$F$7 * 12 * (1 + 'Residential Assumptions'!$F$10)^(L3 - 'Residential Assumptions'!$F$12)) * 'Residential Assumptions'!$F$11, 0)</f>
        <v>8725.963469117467</v>
      </c>
      <c r="M16" s="41">
        <f>IF(M4 = "Yes", ('Residential Assumptions'!$F$7 * 12 * (1 + 'Residential Assumptions'!$F$10)^(M3 - 'Residential Assumptions'!$F$12)) * 'Residential Assumptions'!$F$11, 0)</f>
        <v>8987.7423731909894</v>
      </c>
      <c r="N16" s="41">
        <f>IF(N4 = "Yes", ('Residential Assumptions'!$F$7 * 12 * (1 + 'Residential Assumptions'!$F$10)^(N3 - 'Residential Assumptions'!$F$12)) * 'Residential Assumptions'!$F$11, 0)</f>
        <v>9257.3746443867203</v>
      </c>
      <c r="O16" s="41">
        <f>IF(O4 = "Yes", ('Residential Assumptions'!$F$7 * 12 * (1 + 'Residential Assumptions'!$F$10)^(O3 - 'Residential Assumptions'!$F$12)) * 'Residential Assumptions'!$F$11, 0)</f>
        <v>9535.0958837183225</v>
      </c>
      <c r="P16" s="41">
        <f>IF(P4 = "Yes", ('Residential Assumptions'!$F$7 * 12 * (1 + 'Residential Assumptions'!$F$10)^(P3 - 'Residential Assumptions'!$F$12)) * 'Residential Assumptions'!$F$11, 0)</f>
        <v>9821.1487602298712</v>
      </c>
      <c r="Q16" s="41">
        <f>IF(Q4 = "Yes", ('Residential Assumptions'!$F$7 * 12 * (1 + 'Residential Assumptions'!$F$10)^(Q3 - 'Residential Assumptions'!$F$12)) * 'Residential Assumptions'!$F$11, 0)</f>
        <v>0</v>
      </c>
      <c r="R16" s="41">
        <f>IF(R4 = "Yes", ('Residential Assumptions'!$F$7 * 12 * (1 + 'Residential Assumptions'!$F$10)^(R3 - 'Residential Assumptions'!$F$12)) * 'Residential Assumptions'!$F$11, 0)</f>
        <v>0</v>
      </c>
      <c r="S16" s="41">
        <f>IF(S4 = "Yes", ('Residential Assumptions'!$F$7 * 12 * (1 + 'Residential Assumptions'!$F$10)^(S3 - 'Residential Assumptions'!$F$12)) * 'Residential Assumptions'!$F$11, 0)</f>
        <v>0</v>
      </c>
      <c r="T16" s="41">
        <f>IF(T4 = "Yes", ('Residential Assumptions'!$F$7 * 12 * (1 + 'Residential Assumptions'!$F$10)^(T3 - 'Residential Assumptions'!$F$12)) * 'Residential Assumptions'!$F$11, 0)</f>
        <v>0</v>
      </c>
      <c r="U16" s="41">
        <f>IF(U4 = "Yes", ('Residential Assumptions'!$F$7 * 12 * (1 + 'Residential Assumptions'!$F$10)^(U3 - 'Residential Assumptions'!$F$12)) * 'Residential Assumptions'!$F$11, 0)</f>
        <v>0</v>
      </c>
      <c r="V16" s="41">
        <f>IF(V4 = "Yes", ('Residential Assumptions'!$F$7 * 12 * (1 + 'Residential Assumptions'!$F$10)^(V3 - 'Residential Assumptions'!$F$12)) * 'Residential Assumptions'!$F$11, 0)</f>
        <v>0</v>
      </c>
      <c r="W16" s="41">
        <f>IF(W4 = "Yes", ('Residential Assumptions'!$F$7 * 12 * (1 + 'Residential Assumptions'!$F$10)^(W3 - 'Residential Assumptions'!$F$12)) * 'Residential Assumptions'!$F$11, 0)</f>
        <v>0</v>
      </c>
      <c r="X16" s="41">
        <f>IF(X4 = "Yes", ('Residential Assumptions'!$F$7 * 12 * (1 + 'Residential Assumptions'!$F$10)^(X3 - 'Residential Assumptions'!$F$12)) * 'Residential Assumptions'!$F$11, 0)</f>
        <v>0</v>
      </c>
      <c r="Y16" s="41">
        <f>IF(Y4 = "Yes", ('Residential Assumptions'!$F$7 * 12 * (1 + 'Residential Assumptions'!$F$10)^(Y3 - 'Residential Assumptions'!$F$12)) * 'Residential Assumptions'!$F$11, 0)</f>
        <v>0</v>
      </c>
      <c r="Z16" s="41">
        <f>IF(Z4 = "Yes", ('Residential Assumptions'!$F$7 * 12 * (1 + 'Residential Assumptions'!$F$10)^(Z3 - 'Residential Assumptions'!$F$12)) * 'Residential Assumptions'!$F$11, 0)</f>
        <v>0</v>
      </c>
      <c r="AA16" s="41">
        <f>IF(AA4 = "Yes", ('Residential Assumptions'!$F$7 * 12 * (1 + 'Residential Assumptions'!$F$10)^(AA3 - 'Residential Assumptions'!$F$12)) * 'Residential Assumptions'!$F$11, 0)</f>
        <v>0</v>
      </c>
      <c r="AB16" s="41">
        <f>IF(AB4 = "Yes", ('Residential Assumptions'!$F$7 * 12 * (1 + 'Residential Assumptions'!$F$10)^(AB3 - 'Residential Assumptions'!$F$12)) * 'Residential Assumptions'!$F$11, 0)</f>
        <v>0</v>
      </c>
      <c r="AC16" s="41">
        <f>IF(AC4 = "Yes", ('Residential Assumptions'!$F$7 * 12 * (1 + 'Residential Assumptions'!$F$10)^(AC3 - 'Residential Assumptions'!$F$12)) * 'Residential Assumptions'!$F$11, 0)</f>
        <v>0</v>
      </c>
      <c r="AD16" s="41">
        <f>IF(AD4 = "Yes", ('Residential Assumptions'!$F$7 * 12 * (1 + 'Residential Assumptions'!$F$10)^(AD3 - 'Residential Assumptions'!$F$12)) * 'Residential Assumptions'!$F$11, 0)</f>
        <v>0</v>
      </c>
      <c r="AE16" s="41">
        <f>IF(AE4 = "Yes", ('Residential Assumptions'!$F$7 * 12 * (1 + 'Residential Assumptions'!$F$10)^(AE3 - 'Residential Assumptions'!$F$12)) * 'Residential Assumptions'!$F$11, 0)</f>
        <v>0</v>
      </c>
      <c r="AF16" s="41">
        <f>IF(AF4 = "Yes", ('Residential Assumptions'!$F$7 * 12 * (1 + 'Residential Assumptions'!$F$10)^(AF3 - 'Residential Assumptions'!$F$12)) * 'Residential Assumptions'!$F$11, 0)</f>
        <v>0</v>
      </c>
      <c r="AG16" s="41">
        <f>IF(AG4 = "Yes", ('Residential Assumptions'!$F$7 * 12 * (1 + 'Residential Assumptions'!$F$10)^(AG3 - 'Residential Assumptions'!$F$12)) * 'Residential Assumptions'!$F$11, 0)</f>
        <v>0</v>
      </c>
      <c r="AH16" s="41">
        <f>IF(AH4 = "Yes", ('Residential Assumptions'!$F$7 * 12 * (1 + 'Residential Assumptions'!$F$10)^(AH3 - 'Residential Assumptions'!$F$12)) * 'Residential Assumptions'!$F$11, 0)</f>
        <v>0</v>
      </c>
      <c r="AI16" s="41">
        <f>IF(AI4 = "Yes", ('Residential Assumptions'!$F$7 * 12 * (1 + 'Residential Assumptions'!$F$10)^(AI3 - 'Residential Assumptions'!$F$12)) * 'Residential Assumptions'!$F$11, 0)</f>
        <v>0</v>
      </c>
      <c r="AJ16" s="41">
        <f>IF(AJ4 = "Yes", ('Residential Assumptions'!$F$7 * 12 * (1 + 'Residential Assumptions'!$F$10)^(AJ3 - 'Residential Assumptions'!$F$12)) * 'Residential Assumptions'!$F$11, 0)</f>
        <v>0</v>
      </c>
      <c r="AK16" s="41">
        <f>IF(AK4 = "Yes", ('Residential Assumptions'!$F$7 * 12 * (1 + 'Residential Assumptions'!$F$10)^(AK3 - 'Residential Assumptions'!$F$12)) * 'Residential Assumptions'!$F$11, 0)</f>
        <v>0</v>
      </c>
      <c r="AL16" s="41">
        <f>IF(AL4 = "Yes", ('Residential Assumptions'!$F$7 * 12 * (1 + 'Residential Assumptions'!$F$10)^(AL3 - 'Residential Assumptions'!$F$12)) * 'Residential Assumptions'!$F$11, 0)</f>
        <v>0</v>
      </c>
      <c r="AM16" s="41">
        <f>IF(AM4 = "Yes", ('Residential Assumptions'!$F$7 * 12 * (1 + 'Residential Assumptions'!$F$10)^(AM3 - 'Residential Assumptions'!$F$12)) * 'Residential Assumptions'!$F$11, 0)</f>
        <v>0</v>
      </c>
      <c r="AN16" s="41">
        <f>IF(AN4 = "Yes", ('Residential Assumptions'!$F$7 * 12 * (1 + 'Residential Assumptions'!$F$10)^(AN3 - 'Residential Assumptions'!$F$12)) * 'Residential Assumptions'!$F$11, 0)</f>
        <v>0</v>
      </c>
      <c r="AO16" s="41">
        <f>IF(AO4 = "Yes", ('Residential Assumptions'!$F$7 * 12 * (1 + 'Residential Assumptions'!$F$10)^(AO3 - 'Residential Assumptions'!$F$12)) * 'Residential Assumptions'!$F$11, 0)</f>
        <v>0</v>
      </c>
      <c r="AP16" s="41">
        <f>IF(AP4 = "Yes", ('Residential Assumptions'!$F$7 * 12 * (1 + 'Residential Assumptions'!$F$10)^(AP3 - 'Residential Assumptions'!$F$12)) * 'Residential Assumptions'!$F$11, 0)</f>
        <v>0</v>
      </c>
      <c r="AQ16" s="41">
        <f>IF(AQ4 = "Yes", ('Residential Assumptions'!$F$7 * 12 * (1 + 'Residential Assumptions'!$F$10)^(AQ3 - 'Residential Assumptions'!$F$12)) * 'Residential Assumptions'!$F$11, 0)</f>
        <v>0</v>
      </c>
      <c r="AR16" s="41">
        <f>IF(AR4 = "Yes", ('Residential Assumptions'!$F$7 * 12 * (1 + 'Residential Assumptions'!$F$10)^(AR3 - 'Residential Assumptions'!$F$12)) * 'Residential Assumptions'!$F$11, 0)</f>
        <v>0</v>
      </c>
      <c r="AS16" s="41">
        <f>IF(AS4 = "Yes", ('Residential Assumptions'!$F$7 * 12 * (1 + 'Residential Assumptions'!$F$10)^(AS3 - 'Residential Assumptions'!$F$12)) * 'Residential Assumptions'!$F$11, 0)</f>
        <v>0</v>
      </c>
      <c r="AT16" s="41">
        <f>IF(AT4 = "Yes", ('Residential Assumptions'!$F$7 * 12 * (1 + 'Residential Assumptions'!$F$10)^(AT3 - 'Residential Assumptions'!$F$12)) * 'Residential Assumptions'!$F$11, 0)</f>
        <v>0</v>
      </c>
      <c r="AU16" s="41">
        <f>IF(AU4 = "Yes", ('Residential Assumptions'!$F$7 * 12 * (1 + 'Residential Assumptions'!$F$10)^(AU3 - 'Residential Assumptions'!$F$12)) * 'Residential Assumptions'!$F$11, 0)</f>
        <v>0</v>
      </c>
      <c r="AV16" s="41">
        <f>IF(AV4 = "Yes", ('Residential Assumptions'!$F$7 * 12 * (1 + 'Residential Assumptions'!$F$10)^(AV3 - 'Residential Assumptions'!$F$12)) * 'Residential Assumptions'!$F$11, 0)</f>
        <v>0</v>
      </c>
      <c r="AW16" s="41">
        <f>IF(AW4 = "Yes", ('Residential Assumptions'!$F$7 * 12 * (1 + 'Residential Assumptions'!$F$10)^(AW3 - 'Residential Assumptions'!$F$12)) * 'Residential Assumptions'!$F$11, 0)</f>
        <v>0</v>
      </c>
      <c r="AX16" s="41">
        <f>IF(AX4 = "Yes", ('Residential Assumptions'!$F$7 * 12 * (1 + 'Residential Assumptions'!$F$10)^(AX3 - 'Residential Assumptions'!$F$12)) * 'Residential Assumptions'!$F$11, 0)</f>
        <v>0</v>
      </c>
      <c r="AY16" s="41">
        <f>IF(AY4 = "Yes", ('Residential Assumptions'!$F$7 * 12 * (1 + 'Residential Assumptions'!$F$10)^(AY3 - 'Residential Assumptions'!$F$12)) * 'Residential Assumptions'!$F$11, 0)</f>
        <v>0</v>
      </c>
      <c r="AZ16" s="41">
        <f>IF(AZ4 = "Yes", ('Residential Assumptions'!$F$7 * 12 * (1 + 'Residential Assumptions'!$F$10)^(AZ3 - 'Residential Assumptions'!$F$12)) * 'Residential Assumptions'!$F$11, 0)</f>
        <v>0</v>
      </c>
      <c r="BA16" s="41">
        <f>IF(BA4 = "Yes", ('Residential Assumptions'!$F$7 * 12 * (1 + 'Residential Assumptions'!$F$10)^(BA3 - 'Residential Assumptions'!$F$12)) * 'Residential Assumptions'!$F$11, 0)</f>
        <v>0</v>
      </c>
      <c r="BB16" s="41">
        <f>IF(BB4 = "Yes", ('Residential Assumptions'!$F$7 * 12 * (1 + 'Residential Assumptions'!$F$10)^(BB3 - 'Residential Assumptions'!$F$12)) * 'Residential Assumptions'!$F$11, 0)</f>
        <v>0</v>
      </c>
      <c r="BC16" s="41">
        <f>IF(BC4 = "Yes", ('Residential Assumptions'!$F$7 * 12 * (1 + 'Residential Assumptions'!$F$10)^(BC3 - 'Residential Assumptions'!$F$12)) * 'Residential Assumptions'!$F$11, 0)</f>
        <v>0</v>
      </c>
      <c r="BD16" s="41">
        <f>IF(BD4 = "Yes", ('Residential Assumptions'!$F$7 * 12 * (1 + 'Residential Assumptions'!$F$10)^(BD3 - 'Residential Assumptions'!$F$12)) * 'Residential Assumptions'!$F$11, 0)</f>
        <v>0</v>
      </c>
      <c r="BE16" s="41">
        <f>IF(BE4 = "Yes", ('Residential Assumptions'!$F$7 * 12 * (1 + 'Residential Assumptions'!$F$10)^(BE3 - 'Residential Assumptions'!$F$12)) * 'Residential Assumptions'!$F$11, 0)</f>
        <v>0</v>
      </c>
      <c r="BF16" s="41">
        <f>IF(BF4 = "Yes", ('Residential Assumptions'!$F$7 * 12 * (1 + 'Residential Assumptions'!$F$10)^(BF3 - 'Residential Assumptions'!$F$12)) * 'Residential Assumptions'!$F$11, 0)</f>
        <v>0</v>
      </c>
      <c r="BG16" s="41">
        <f>IF(BG4 = "Yes", ('Residential Assumptions'!$F$7 * 12 * (1 + 'Residential Assumptions'!$F$10)^(BG3 - 'Residential Assumptions'!$F$12)) * 'Residential Assumptions'!$F$11, 0)</f>
        <v>0</v>
      </c>
      <c r="BH16" s="41">
        <f>IF(BH4 = "Yes", ('Residential Assumptions'!$F$7 * 12 * (1 + 'Residential Assumptions'!$F$10)^(BH3 - 'Residential Assumptions'!$F$12)) * 'Residential Assumptions'!$F$11, 0)</f>
        <v>0</v>
      </c>
      <c r="BI16" s="41">
        <f>IF(BI4 = "Yes", ('Residential Assumptions'!$F$7 * 12 * (1 + 'Residential Assumptions'!$F$10)^(BI3 - 'Residential Assumptions'!$F$12)) * 'Residential Assumptions'!$F$11, 0)</f>
        <v>0</v>
      </c>
      <c r="BJ16" s="41">
        <f>IF(BJ4 = "Yes", ('Residential Assumptions'!$F$7 * 12 * (1 + 'Residential Assumptions'!$F$10)^(BJ3 - 'Residential Assumptions'!$F$12)) * 'Residential Assumptions'!$F$11, 0)</f>
        <v>0</v>
      </c>
      <c r="BK16" s="41">
        <f>IF(BK4 = "Yes", ('Residential Assumptions'!$F$7 * 12 * (1 + 'Residential Assumptions'!$F$10)^(BK3 - 'Residential Assumptions'!$F$12)) * 'Residential Assumptions'!$F$11, 0)</f>
        <v>0</v>
      </c>
      <c r="BL16" s="41">
        <f>IF(BL4 = "Yes", ('Residential Assumptions'!$F$7 * 12 * (1 + 'Residential Assumptions'!$F$10)^(BL3 - 'Residential Assumptions'!$F$12)) * 'Residential Assumptions'!$F$11, 0)</f>
        <v>0</v>
      </c>
      <c r="BM16" s="41">
        <f>IF(BM4 = "Yes", ('Residential Assumptions'!$F$7 * 12 * (1 + 'Residential Assumptions'!$F$10)^(BM3 - 'Residential Assumptions'!$F$12)) * 'Residential Assumptions'!$F$11, 0)</f>
        <v>0</v>
      </c>
      <c r="BN16" s="41">
        <f>IF(BN4 = "Yes", ('Residential Assumptions'!$F$7 * 12 * (1 + 'Residential Assumptions'!$F$10)^(BN3 - 'Residential Assumptions'!$F$12)) * 'Residential Assumptions'!$F$11, 0)</f>
        <v>0</v>
      </c>
      <c r="BO16" s="41">
        <f>IF(BO4 = "Yes", ('Residential Assumptions'!$F$7 * 12 * (1 + 'Residential Assumptions'!$F$10)^(BO3 - 'Residential Assumptions'!$F$12)) * 'Residential Assumptions'!$F$11, 0)</f>
        <v>0</v>
      </c>
      <c r="BP16" s="41">
        <f>IF(BP4 = "Yes", ('Residential Assumptions'!$F$7 * 12 * (1 + 'Residential Assumptions'!$F$10)^(BP3 - 'Residential Assumptions'!$F$12)) * 'Residential Assumptions'!$F$11, 0)</f>
        <v>0</v>
      </c>
      <c r="BQ16" s="41">
        <f>IF(BQ4 = "Yes", ('Residential Assumptions'!$F$7 * 12 * (1 + 'Residential Assumptions'!$F$10)^(BQ3 - 'Residential Assumptions'!$F$12)) * 'Residential Assumptions'!$F$11, 0)</f>
        <v>0</v>
      </c>
      <c r="BR16" s="41">
        <f>IF(BR4 = "Yes", ('Residential Assumptions'!$F$7 * 12 * (1 + 'Residential Assumptions'!$F$10)^(BR3 - 'Residential Assumptions'!$F$12)) * 'Residential Assumptions'!$F$11, 0)</f>
        <v>0</v>
      </c>
      <c r="BS16" s="41">
        <f>IF(BS4 = "Yes", ('Residential Assumptions'!$F$7 * 12 * (1 + 'Residential Assumptions'!$F$10)^(BS3 - 'Residential Assumptions'!$F$12)) * 'Residential Assumptions'!$F$11, 0)</f>
        <v>0</v>
      </c>
      <c r="BT16" s="41">
        <f>IF(BT4 = "Yes", ('Residential Assumptions'!$F$7 * 12 * (1 + 'Residential Assumptions'!$F$10)^(BT3 - 'Residential Assumptions'!$F$12)) * 'Residential Assumptions'!$F$11, 0)</f>
        <v>0</v>
      </c>
      <c r="BU16" s="41">
        <f>IF(BU4 = "Yes", ('Residential Assumptions'!$F$7 * 12 * (1 + 'Residential Assumptions'!$F$10)^(BU3 - 'Residential Assumptions'!$F$12)) * 'Residential Assumptions'!$F$11, 0)</f>
        <v>0</v>
      </c>
      <c r="BV16" s="41">
        <f>IF(BV4 = "Yes", ('Residential Assumptions'!$F$7 * 12 * (1 + 'Residential Assumptions'!$F$10)^(BV3 - 'Residential Assumptions'!$F$12)) * 'Residential Assumptions'!$F$11, 0)</f>
        <v>0</v>
      </c>
      <c r="BW16" s="41">
        <f>IF(BW4 = "Yes", ('Residential Assumptions'!$F$7 * 12 * (1 + 'Residential Assumptions'!$F$10)^(BW3 - 'Residential Assumptions'!$F$12)) * 'Residential Assumptions'!$F$11, 0)</f>
        <v>0</v>
      </c>
      <c r="BX16" s="41">
        <f>IF(BX4 = "Yes", ('Residential Assumptions'!$F$7 * 12 * (1 + 'Residential Assumptions'!$F$10)^(BX3 - 'Residential Assumptions'!$F$12)) * 'Residential Assumptions'!$F$11, 0)</f>
        <v>0</v>
      </c>
      <c r="BY16" s="41">
        <f>IF(BY4 = "Yes", ('Residential Assumptions'!$F$7 * 12 * (1 + 'Residential Assumptions'!$F$10)^(BY3 - 'Residential Assumptions'!$F$12)) * 'Residential Assumptions'!$F$11, 0)</f>
        <v>0</v>
      </c>
      <c r="BZ16" s="41">
        <f>IF(BZ4 = "Yes", ('Residential Assumptions'!$F$7 * 12 * (1 + 'Residential Assumptions'!$F$10)^(BZ3 - 'Residential Assumptions'!$F$12)) * 'Residential Assumptions'!$F$11, 0)</f>
        <v>0</v>
      </c>
      <c r="CA16" s="41">
        <f>IF(CA4 = "Yes", ('Residential Assumptions'!$F$7 * 12 * (1 + 'Residential Assumptions'!$F$10)^(CA3 - 'Residential Assumptions'!$F$12)) * 'Residential Assumptions'!$F$11, 0)</f>
        <v>0</v>
      </c>
      <c r="CB16" s="41">
        <f>IF(CB4 = "Yes", ('Residential Assumptions'!$F$7 * 12 * (1 + 'Residential Assumptions'!$F$10)^(CB3 - 'Residential Assumptions'!$F$12)) * 'Residential Assumptions'!$F$11, 0)</f>
        <v>0</v>
      </c>
      <c r="CC16" s="41">
        <f>IF(CC4 = "Yes", ('Residential Assumptions'!$F$7 * 12 * (1 + 'Residential Assumptions'!$F$10)^(CC3 - 'Residential Assumptions'!$F$12)) * 'Residential Assumptions'!$F$11, 0)</f>
        <v>0</v>
      </c>
      <c r="CD16" s="41">
        <f>IF(CD4 = "Yes", ('Residential Assumptions'!$F$7 * 12 * (1 + 'Residential Assumptions'!$F$10)^(CD3 - 'Residential Assumptions'!$F$12)) * 'Residential Assumptions'!$F$11, 0)</f>
        <v>0</v>
      </c>
      <c r="CE16" s="41">
        <f>IF(CE4 = "Yes", ('Residential Assumptions'!$F$7 * 12 * (1 + 'Residential Assumptions'!$F$10)^(CE3 - 'Residential Assumptions'!$F$12)) * 'Residential Assumptions'!$F$11, 0)</f>
        <v>0</v>
      </c>
      <c r="CF16" s="41">
        <f>IF(CF4 = "Yes", ('Residential Assumptions'!$F$7 * 12 * (1 + 'Residential Assumptions'!$F$10)^(CF3 - 'Residential Assumptions'!$F$12)) * 'Residential Assumptions'!$F$11, 0)</f>
        <v>0</v>
      </c>
      <c r="CG16" s="41">
        <f>IF(CG4 = "Yes", ('Residential Assumptions'!$F$7 * 12 * (1 + 'Residential Assumptions'!$F$10)^(CG3 - 'Residential Assumptions'!$F$12)) * 'Residential Assumptions'!$F$11, 0)</f>
        <v>0</v>
      </c>
      <c r="CH16" s="41">
        <f>IF(CH4 = "Yes", ('Residential Assumptions'!$F$7 * 12 * (1 + 'Residential Assumptions'!$F$10)^(CH3 - 'Residential Assumptions'!$F$12)) * 'Residential Assumptions'!$F$11, 0)</f>
        <v>0</v>
      </c>
      <c r="CI16" s="41">
        <f>IF(CI4 = "Yes", ('Residential Assumptions'!$F$7 * 12 * (1 + 'Residential Assumptions'!$F$10)^(CI3 - 'Residential Assumptions'!$F$12)) * 'Residential Assumptions'!$F$11, 0)</f>
        <v>0</v>
      </c>
      <c r="CJ16" s="41">
        <f>IF(CJ4 = "Yes", ('Residential Assumptions'!$F$7 * 12 * (1 + 'Residential Assumptions'!$F$10)^(CJ3 - 'Residential Assumptions'!$F$12)) * 'Residential Assumptions'!$F$11, 0)</f>
        <v>0</v>
      </c>
      <c r="CK16" s="41">
        <f>IF(CK4 = "Yes", ('Residential Assumptions'!$F$7 * 12 * (1 + 'Residential Assumptions'!$F$10)^(CK3 - 'Residential Assumptions'!$F$12)) * 'Residential Assumptions'!$F$11, 0)</f>
        <v>0</v>
      </c>
      <c r="CL16" s="41">
        <f>IF(CL4 = "Yes", ('Residential Assumptions'!$F$7 * 12 * (1 + 'Residential Assumptions'!$F$10)^(CL3 - 'Residential Assumptions'!$F$12)) * 'Residential Assumptions'!$F$11, 0)</f>
        <v>0</v>
      </c>
      <c r="CM16" s="41">
        <f>IF(CM4 = "Yes", ('Residential Assumptions'!$F$7 * 12 * (1 + 'Residential Assumptions'!$F$10)^(CM3 - 'Residential Assumptions'!$F$12)) * 'Residential Assumptions'!$F$11, 0)</f>
        <v>0</v>
      </c>
      <c r="CN16" s="41">
        <f>IF(CN4 = "Yes", ('Residential Assumptions'!$F$7 * 12 * (1 + 'Residential Assumptions'!$F$10)^(CN3 - 'Residential Assumptions'!$F$12)) * 'Residential Assumptions'!$F$11, 0)</f>
        <v>0</v>
      </c>
      <c r="CO16" s="41">
        <f>IF(CO4 = "Yes", ('Residential Assumptions'!$F$7 * 12 * (1 + 'Residential Assumptions'!$F$10)^(CO3 - 'Residential Assumptions'!$F$12)) * 'Residential Assumptions'!$F$11, 0)</f>
        <v>0</v>
      </c>
      <c r="CP16" s="41">
        <f>IF(CP4 = "Yes", ('Residential Assumptions'!$F$7 * 12 * (1 + 'Residential Assumptions'!$F$10)^(CP3 - 'Residential Assumptions'!$F$12)) * 'Residential Assumptions'!$F$11, 0)</f>
        <v>0</v>
      </c>
      <c r="CQ16" s="41">
        <f>IF(CQ4 = "Yes", ('Residential Assumptions'!$F$7 * 12 * (1 + 'Residential Assumptions'!$F$10)^(CQ3 - 'Residential Assumptions'!$F$12)) * 'Residential Assumptions'!$F$11, 0)</f>
        <v>0</v>
      </c>
      <c r="CR16" s="41">
        <f>IF(CR4 = "Yes", ('Residential Assumptions'!$F$7 * 12 * (1 + 'Residential Assumptions'!$F$10)^(CR3 - 'Residential Assumptions'!$F$12)) * 'Residential Assumptions'!$F$11, 0)</f>
        <v>0</v>
      </c>
      <c r="CS16" s="41">
        <f>IF(CS4 = "Yes", ('Residential Assumptions'!$F$7 * 12 * (1 + 'Residential Assumptions'!$F$10)^(CS3 - 'Residential Assumptions'!$F$12)) * 'Residential Assumptions'!$F$11, 0)</f>
        <v>0</v>
      </c>
      <c r="CT16" s="41">
        <f>IF(CT4 = "Yes", ('Residential Assumptions'!$F$7 * 12 * (1 + 'Residential Assumptions'!$F$10)^(CT3 - 'Residential Assumptions'!$F$12)) * 'Residential Assumptions'!$F$11, 0)</f>
        <v>0</v>
      </c>
      <c r="CU16" s="41">
        <f>IF(CU4 = "Yes", ('Residential Assumptions'!$F$7 * 12 * (1 + 'Residential Assumptions'!$F$10)^(CU3 - 'Residential Assumptions'!$F$12)) * 'Residential Assumptions'!$F$11, 0)</f>
        <v>0</v>
      </c>
      <c r="CV16" s="41">
        <f>IF(CV4 = "Yes", ('Residential Assumptions'!$F$7 * 12 * (1 + 'Residential Assumptions'!$F$10)^(CV3 - 'Residential Assumptions'!$F$12)) * 'Residential Assumptions'!$F$11, 0)</f>
        <v>0</v>
      </c>
    </row>
    <row r="17" spans="3:100" ht="20.25" customHeight="1">
      <c r="C17" s="25" t="s">
        <v>94</v>
      </c>
      <c r="D17" s="65"/>
    </row>
    <row r="18" spans="3:100" ht="20.25" customHeight="1">
      <c r="C18" s="25"/>
      <c r="D18" s="64" t="str">
        <f>D6</f>
        <v>1 Bedroom / 1 Bathroom</v>
      </c>
      <c r="E18" s="41">
        <f t="shared" ref="E18:AJ18" si="6">E12-E15</f>
        <v>0</v>
      </c>
      <c r="F18" s="41">
        <f t="shared" si="6"/>
        <v>0</v>
      </c>
      <c r="G18" s="41">
        <f t="shared" si="6"/>
        <v>0</v>
      </c>
      <c r="H18" s="41">
        <f t="shared" si="6"/>
        <v>759288.01307301724</v>
      </c>
      <c r="I18" s="41">
        <f t="shared" si="6"/>
        <v>782066.65346520778</v>
      </c>
      <c r="J18" s="41">
        <f t="shared" si="6"/>
        <v>805528.65306916414</v>
      </c>
      <c r="K18" s="41">
        <f t="shared" si="6"/>
        <v>829694.51266123902</v>
      </c>
      <c r="L18" s="41">
        <f t="shared" si="6"/>
        <v>854585.3480410761</v>
      </c>
      <c r="M18" s="41">
        <f t="shared" si="6"/>
        <v>880222.90848230827</v>
      </c>
      <c r="N18" s="41">
        <f t="shared" si="6"/>
        <v>906629.59573677764</v>
      </c>
      <c r="O18" s="41">
        <f t="shared" si="6"/>
        <v>933828.48360888101</v>
      </c>
      <c r="P18" s="41">
        <f t="shared" si="6"/>
        <v>961843.33811714733</v>
      </c>
      <c r="Q18" s="41">
        <f t="shared" si="6"/>
        <v>0</v>
      </c>
      <c r="R18" s="41">
        <f t="shared" si="6"/>
        <v>0</v>
      </c>
      <c r="S18" s="41">
        <f t="shared" si="6"/>
        <v>0</v>
      </c>
      <c r="T18" s="41">
        <f t="shared" si="6"/>
        <v>0</v>
      </c>
      <c r="U18" s="41">
        <f t="shared" si="6"/>
        <v>0</v>
      </c>
      <c r="V18" s="41">
        <f t="shared" si="6"/>
        <v>0</v>
      </c>
      <c r="W18" s="41">
        <f t="shared" si="6"/>
        <v>0</v>
      </c>
      <c r="X18" s="41">
        <f t="shared" si="6"/>
        <v>0</v>
      </c>
      <c r="Y18" s="41">
        <f t="shared" si="6"/>
        <v>0</v>
      </c>
      <c r="Z18" s="41">
        <f t="shared" si="6"/>
        <v>0</v>
      </c>
      <c r="AA18" s="41">
        <f t="shared" si="6"/>
        <v>0</v>
      </c>
      <c r="AB18" s="41">
        <f t="shared" si="6"/>
        <v>0</v>
      </c>
      <c r="AC18" s="41">
        <f t="shared" si="6"/>
        <v>0</v>
      </c>
      <c r="AD18" s="41">
        <f t="shared" si="6"/>
        <v>0</v>
      </c>
      <c r="AE18" s="41">
        <f t="shared" si="6"/>
        <v>0</v>
      </c>
      <c r="AF18" s="41">
        <f t="shared" si="6"/>
        <v>0</v>
      </c>
      <c r="AG18" s="41">
        <f t="shared" si="6"/>
        <v>0</v>
      </c>
      <c r="AH18" s="41">
        <f t="shared" si="6"/>
        <v>0</v>
      </c>
      <c r="AI18" s="41">
        <f t="shared" si="6"/>
        <v>0</v>
      </c>
      <c r="AJ18" s="41">
        <f t="shared" si="6"/>
        <v>0</v>
      </c>
      <c r="AK18" s="41">
        <f t="shared" ref="AK18:BP18" si="7">AK12-AK15</f>
        <v>0</v>
      </c>
      <c r="AL18" s="41">
        <f t="shared" si="7"/>
        <v>0</v>
      </c>
      <c r="AM18" s="41">
        <f t="shared" si="7"/>
        <v>0</v>
      </c>
      <c r="AN18" s="41">
        <f t="shared" si="7"/>
        <v>0</v>
      </c>
      <c r="AO18" s="41">
        <f t="shared" si="7"/>
        <v>0</v>
      </c>
      <c r="AP18" s="41">
        <f t="shared" si="7"/>
        <v>0</v>
      </c>
      <c r="AQ18" s="41">
        <f t="shared" si="7"/>
        <v>0</v>
      </c>
      <c r="AR18" s="41">
        <f t="shared" si="7"/>
        <v>0</v>
      </c>
      <c r="AS18" s="41">
        <f t="shared" si="7"/>
        <v>0</v>
      </c>
      <c r="AT18" s="41">
        <f t="shared" si="7"/>
        <v>0</v>
      </c>
      <c r="AU18" s="41">
        <f t="shared" si="7"/>
        <v>0</v>
      </c>
      <c r="AV18" s="41">
        <f t="shared" si="7"/>
        <v>0</v>
      </c>
      <c r="AW18" s="41">
        <f t="shared" si="7"/>
        <v>0</v>
      </c>
      <c r="AX18" s="41">
        <f t="shared" si="7"/>
        <v>0</v>
      </c>
      <c r="AY18" s="41">
        <f t="shared" si="7"/>
        <v>0</v>
      </c>
      <c r="AZ18" s="41">
        <f t="shared" si="7"/>
        <v>0</v>
      </c>
      <c r="BA18" s="41">
        <f t="shared" si="7"/>
        <v>0</v>
      </c>
      <c r="BB18" s="41">
        <f t="shared" si="7"/>
        <v>0</v>
      </c>
      <c r="BC18" s="41">
        <f t="shared" si="7"/>
        <v>0</v>
      </c>
      <c r="BD18" s="41">
        <f t="shared" si="7"/>
        <v>0</v>
      </c>
      <c r="BE18" s="41">
        <f t="shared" si="7"/>
        <v>0</v>
      </c>
      <c r="BF18" s="41">
        <f t="shared" si="7"/>
        <v>0</v>
      </c>
      <c r="BG18" s="41">
        <f t="shared" si="7"/>
        <v>0</v>
      </c>
      <c r="BH18" s="41">
        <f t="shared" si="7"/>
        <v>0</v>
      </c>
      <c r="BI18" s="41">
        <f t="shared" si="7"/>
        <v>0</v>
      </c>
      <c r="BJ18" s="41">
        <f t="shared" si="7"/>
        <v>0</v>
      </c>
      <c r="BK18" s="41">
        <f t="shared" si="7"/>
        <v>0</v>
      </c>
      <c r="BL18" s="41">
        <f t="shared" si="7"/>
        <v>0</v>
      </c>
      <c r="BM18" s="41">
        <f t="shared" si="7"/>
        <v>0</v>
      </c>
      <c r="BN18" s="41">
        <f t="shared" si="7"/>
        <v>0</v>
      </c>
      <c r="BO18" s="41">
        <f t="shared" si="7"/>
        <v>0</v>
      </c>
      <c r="BP18" s="41">
        <f t="shared" si="7"/>
        <v>0</v>
      </c>
      <c r="BQ18" s="41">
        <f t="shared" ref="BQ18:CV18" si="8">BQ12-BQ15</f>
        <v>0</v>
      </c>
      <c r="BR18" s="41">
        <f t="shared" si="8"/>
        <v>0</v>
      </c>
      <c r="BS18" s="41">
        <f t="shared" si="8"/>
        <v>0</v>
      </c>
      <c r="BT18" s="41">
        <f t="shared" si="8"/>
        <v>0</v>
      </c>
      <c r="BU18" s="41">
        <f t="shared" si="8"/>
        <v>0</v>
      </c>
      <c r="BV18" s="41">
        <f t="shared" si="8"/>
        <v>0</v>
      </c>
      <c r="BW18" s="41">
        <f t="shared" si="8"/>
        <v>0</v>
      </c>
      <c r="BX18" s="41">
        <f t="shared" si="8"/>
        <v>0</v>
      </c>
      <c r="BY18" s="41">
        <f t="shared" si="8"/>
        <v>0</v>
      </c>
      <c r="BZ18" s="41">
        <f t="shared" si="8"/>
        <v>0</v>
      </c>
      <c r="CA18" s="41">
        <f t="shared" si="8"/>
        <v>0</v>
      </c>
      <c r="CB18" s="41">
        <f t="shared" si="8"/>
        <v>0</v>
      </c>
      <c r="CC18" s="41">
        <f t="shared" si="8"/>
        <v>0</v>
      </c>
      <c r="CD18" s="41">
        <f t="shared" si="8"/>
        <v>0</v>
      </c>
      <c r="CE18" s="41">
        <f t="shared" si="8"/>
        <v>0</v>
      </c>
      <c r="CF18" s="41">
        <f t="shared" si="8"/>
        <v>0</v>
      </c>
      <c r="CG18" s="41">
        <f t="shared" si="8"/>
        <v>0</v>
      </c>
      <c r="CH18" s="41">
        <f t="shared" si="8"/>
        <v>0</v>
      </c>
      <c r="CI18" s="41">
        <f t="shared" si="8"/>
        <v>0</v>
      </c>
      <c r="CJ18" s="41">
        <f t="shared" si="8"/>
        <v>0</v>
      </c>
      <c r="CK18" s="41">
        <f t="shared" si="8"/>
        <v>0</v>
      </c>
      <c r="CL18" s="41">
        <f t="shared" si="8"/>
        <v>0</v>
      </c>
      <c r="CM18" s="41">
        <f t="shared" si="8"/>
        <v>0</v>
      </c>
      <c r="CN18" s="41">
        <f t="shared" si="8"/>
        <v>0</v>
      </c>
      <c r="CO18" s="41">
        <f t="shared" si="8"/>
        <v>0</v>
      </c>
      <c r="CP18" s="41">
        <f t="shared" si="8"/>
        <v>0</v>
      </c>
      <c r="CQ18" s="41">
        <f t="shared" si="8"/>
        <v>0</v>
      </c>
      <c r="CR18" s="41">
        <f t="shared" si="8"/>
        <v>0</v>
      </c>
      <c r="CS18" s="41">
        <f t="shared" si="8"/>
        <v>0</v>
      </c>
      <c r="CT18" s="41">
        <f t="shared" si="8"/>
        <v>0</v>
      </c>
      <c r="CU18" s="41">
        <f t="shared" si="8"/>
        <v>0</v>
      </c>
      <c r="CV18" s="41">
        <f t="shared" si="8"/>
        <v>0</v>
      </c>
    </row>
    <row r="19" spans="3:100" ht="20.25" customHeight="1">
      <c r="C19" s="25"/>
      <c r="D19" s="65" t="str">
        <f>D7</f>
        <v>2 Bedroom / 2 Bathroom</v>
      </c>
      <c r="E19" s="42">
        <f t="shared" ref="E19:AJ19" si="9">E13-E16</f>
        <v>0</v>
      </c>
      <c r="F19" s="42">
        <f t="shared" si="9"/>
        <v>0</v>
      </c>
      <c r="G19" s="42">
        <f t="shared" si="9"/>
        <v>0</v>
      </c>
      <c r="H19" s="42">
        <f t="shared" si="9"/>
        <v>209948.68156003239</v>
      </c>
      <c r="I19" s="42">
        <f t="shared" si="9"/>
        <v>209269.5270362267</v>
      </c>
      <c r="J19" s="42">
        <f t="shared" si="9"/>
        <v>208569.9978767068</v>
      </c>
      <c r="K19" s="42">
        <f t="shared" si="9"/>
        <v>207849.48284240131</v>
      </c>
      <c r="L19" s="42">
        <f t="shared" si="9"/>
        <v>207107.35235706664</v>
      </c>
      <c r="M19" s="42">
        <f t="shared" si="9"/>
        <v>206342.95795717198</v>
      </c>
      <c r="N19" s="42">
        <f t="shared" si="9"/>
        <v>205555.63172528043</v>
      </c>
      <c r="O19" s="42">
        <f t="shared" si="9"/>
        <v>204744.68570643218</v>
      </c>
      <c r="P19" s="42">
        <f t="shared" si="9"/>
        <v>203909.41130701845</v>
      </c>
      <c r="Q19" s="42">
        <f t="shared" si="9"/>
        <v>0</v>
      </c>
      <c r="R19" s="42">
        <f t="shared" si="9"/>
        <v>0</v>
      </c>
      <c r="S19" s="42">
        <f t="shared" si="9"/>
        <v>0</v>
      </c>
      <c r="T19" s="42">
        <f t="shared" si="9"/>
        <v>0</v>
      </c>
      <c r="U19" s="42">
        <f t="shared" si="9"/>
        <v>0</v>
      </c>
      <c r="V19" s="42">
        <f t="shared" si="9"/>
        <v>0</v>
      </c>
      <c r="W19" s="42">
        <f t="shared" si="9"/>
        <v>0</v>
      </c>
      <c r="X19" s="42">
        <f t="shared" si="9"/>
        <v>0</v>
      </c>
      <c r="Y19" s="42">
        <f t="shared" si="9"/>
        <v>0</v>
      </c>
      <c r="Z19" s="42">
        <f t="shared" si="9"/>
        <v>0</v>
      </c>
      <c r="AA19" s="42">
        <f t="shared" si="9"/>
        <v>0</v>
      </c>
      <c r="AB19" s="42">
        <f t="shared" si="9"/>
        <v>0</v>
      </c>
      <c r="AC19" s="42">
        <f t="shared" si="9"/>
        <v>0</v>
      </c>
      <c r="AD19" s="42">
        <f t="shared" si="9"/>
        <v>0</v>
      </c>
      <c r="AE19" s="42">
        <f t="shared" si="9"/>
        <v>0</v>
      </c>
      <c r="AF19" s="42">
        <f t="shared" si="9"/>
        <v>0</v>
      </c>
      <c r="AG19" s="42">
        <f t="shared" si="9"/>
        <v>0</v>
      </c>
      <c r="AH19" s="42">
        <f t="shared" si="9"/>
        <v>0</v>
      </c>
      <c r="AI19" s="42">
        <f t="shared" si="9"/>
        <v>0</v>
      </c>
      <c r="AJ19" s="42">
        <f t="shared" si="9"/>
        <v>0</v>
      </c>
      <c r="AK19" s="42">
        <f t="shared" ref="AK19:BP19" si="10">AK13-AK16</f>
        <v>0</v>
      </c>
      <c r="AL19" s="42">
        <f t="shared" si="10"/>
        <v>0</v>
      </c>
      <c r="AM19" s="42">
        <f t="shared" si="10"/>
        <v>0</v>
      </c>
      <c r="AN19" s="42">
        <f t="shared" si="10"/>
        <v>0</v>
      </c>
      <c r="AO19" s="42">
        <f t="shared" si="10"/>
        <v>0</v>
      </c>
      <c r="AP19" s="42">
        <f t="shared" si="10"/>
        <v>0</v>
      </c>
      <c r="AQ19" s="42">
        <f t="shared" si="10"/>
        <v>0</v>
      </c>
      <c r="AR19" s="42">
        <f t="shared" si="10"/>
        <v>0</v>
      </c>
      <c r="AS19" s="42">
        <f t="shared" si="10"/>
        <v>0</v>
      </c>
      <c r="AT19" s="42">
        <f t="shared" si="10"/>
        <v>0</v>
      </c>
      <c r="AU19" s="42">
        <f t="shared" si="10"/>
        <v>0</v>
      </c>
      <c r="AV19" s="42">
        <f t="shared" si="10"/>
        <v>0</v>
      </c>
      <c r="AW19" s="42">
        <f t="shared" si="10"/>
        <v>0</v>
      </c>
      <c r="AX19" s="42">
        <f t="shared" si="10"/>
        <v>0</v>
      </c>
      <c r="AY19" s="42">
        <f t="shared" si="10"/>
        <v>0</v>
      </c>
      <c r="AZ19" s="42">
        <f t="shared" si="10"/>
        <v>0</v>
      </c>
      <c r="BA19" s="42">
        <f t="shared" si="10"/>
        <v>0</v>
      </c>
      <c r="BB19" s="42">
        <f t="shared" si="10"/>
        <v>0</v>
      </c>
      <c r="BC19" s="42">
        <f t="shared" si="10"/>
        <v>0</v>
      </c>
      <c r="BD19" s="42">
        <f t="shared" si="10"/>
        <v>0</v>
      </c>
      <c r="BE19" s="42">
        <f t="shared" si="10"/>
        <v>0</v>
      </c>
      <c r="BF19" s="42">
        <f t="shared" si="10"/>
        <v>0</v>
      </c>
      <c r="BG19" s="42">
        <f t="shared" si="10"/>
        <v>0</v>
      </c>
      <c r="BH19" s="42">
        <f t="shared" si="10"/>
        <v>0</v>
      </c>
      <c r="BI19" s="42">
        <f t="shared" si="10"/>
        <v>0</v>
      </c>
      <c r="BJ19" s="42">
        <f t="shared" si="10"/>
        <v>0</v>
      </c>
      <c r="BK19" s="42">
        <f t="shared" si="10"/>
        <v>0</v>
      </c>
      <c r="BL19" s="42">
        <f t="shared" si="10"/>
        <v>0</v>
      </c>
      <c r="BM19" s="42">
        <f t="shared" si="10"/>
        <v>0</v>
      </c>
      <c r="BN19" s="42">
        <f t="shared" si="10"/>
        <v>0</v>
      </c>
      <c r="BO19" s="42">
        <f t="shared" si="10"/>
        <v>0</v>
      </c>
      <c r="BP19" s="42">
        <f t="shared" si="10"/>
        <v>0</v>
      </c>
      <c r="BQ19" s="42">
        <f t="shared" ref="BQ19:CV19" si="11">BQ13-BQ16</f>
        <v>0</v>
      </c>
      <c r="BR19" s="42">
        <f t="shared" si="11"/>
        <v>0</v>
      </c>
      <c r="BS19" s="42">
        <f t="shared" si="11"/>
        <v>0</v>
      </c>
      <c r="BT19" s="42">
        <f t="shared" si="11"/>
        <v>0</v>
      </c>
      <c r="BU19" s="42">
        <f t="shared" si="11"/>
        <v>0</v>
      </c>
      <c r="BV19" s="42">
        <f t="shared" si="11"/>
        <v>0</v>
      </c>
      <c r="BW19" s="42">
        <f t="shared" si="11"/>
        <v>0</v>
      </c>
      <c r="BX19" s="42">
        <f t="shared" si="11"/>
        <v>0</v>
      </c>
      <c r="BY19" s="42">
        <f t="shared" si="11"/>
        <v>0</v>
      </c>
      <c r="BZ19" s="42">
        <f t="shared" si="11"/>
        <v>0</v>
      </c>
      <c r="CA19" s="42">
        <f t="shared" si="11"/>
        <v>0</v>
      </c>
      <c r="CB19" s="42">
        <f t="shared" si="11"/>
        <v>0</v>
      </c>
      <c r="CC19" s="42">
        <f t="shared" si="11"/>
        <v>0</v>
      </c>
      <c r="CD19" s="42">
        <f t="shared" si="11"/>
        <v>0</v>
      </c>
      <c r="CE19" s="42">
        <f t="shared" si="11"/>
        <v>0</v>
      </c>
      <c r="CF19" s="42">
        <f t="shared" si="11"/>
        <v>0</v>
      </c>
      <c r="CG19" s="42">
        <f t="shared" si="11"/>
        <v>0</v>
      </c>
      <c r="CH19" s="42">
        <f t="shared" si="11"/>
        <v>0</v>
      </c>
      <c r="CI19" s="42">
        <f t="shared" si="11"/>
        <v>0</v>
      </c>
      <c r="CJ19" s="42">
        <f t="shared" si="11"/>
        <v>0</v>
      </c>
      <c r="CK19" s="42">
        <f t="shared" si="11"/>
        <v>0</v>
      </c>
      <c r="CL19" s="42">
        <f t="shared" si="11"/>
        <v>0</v>
      </c>
      <c r="CM19" s="42">
        <f t="shared" si="11"/>
        <v>0</v>
      </c>
      <c r="CN19" s="42">
        <f t="shared" si="11"/>
        <v>0</v>
      </c>
      <c r="CO19" s="42">
        <f t="shared" si="11"/>
        <v>0</v>
      </c>
      <c r="CP19" s="42">
        <f t="shared" si="11"/>
        <v>0</v>
      </c>
      <c r="CQ19" s="42">
        <f t="shared" si="11"/>
        <v>0</v>
      </c>
      <c r="CR19" s="42">
        <f t="shared" si="11"/>
        <v>0</v>
      </c>
      <c r="CS19" s="42">
        <f t="shared" si="11"/>
        <v>0</v>
      </c>
      <c r="CT19" s="42">
        <f t="shared" si="11"/>
        <v>0</v>
      </c>
      <c r="CU19" s="42">
        <f t="shared" si="11"/>
        <v>0</v>
      </c>
      <c r="CV19" s="42">
        <f t="shared" si="11"/>
        <v>0</v>
      </c>
    </row>
    <row r="20" spans="3:100" ht="20.25" customHeight="1">
      <c r="C20" s="25" t="s">
        <v>95</v>
      </c>
      <c r="D20" s="64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</row>
    <row r="21" spans="3:100" ht="20.25" customHeight="1">
      <c r="C21" s="25"/>
      <c r="D21" s="65"/>
      <c r="E21" s="42">
        <f t="shared" ref="E21:AJ21" si="12">E18+E19</f>
        <v>0</v>
      </c>
      <c r="F21" s="42">
        <f t="shared" si="12"/>
        <v>0</v>
      </c>
      <c r="G21" s="42">
        <f t="shared" si="12"/>
        <v>0</v>
      </c>
      <c r="H21" s="42">
        <f t="shared" si="12"/>
        <v>969236.69463304966</v>
      </c>
      <c r="I21" s="42">
        <f t="shared" si="12"/>
        <v>991336.18050143449</v>
      </c>
      <c r="J21" s="42">
        <f t="shared" si="12"/>
        <v>1014098.6509458709</v>
      </c>
      <c r="K21" s="42">
        <f t="shared" si="12"/>
        <v>1037543.9955036403</v>
      </c>
      <c r="L21" s="42">
        <f t="shared" si="12"/>
        <v>1061692.7003981427</v>
      </c>
      <c r="M21" s="42">
        <f t="shared" si="12"/>
        <v>1086565.8664394803</v>
      </c>
      <c r="N21" s="42">
        <f t="shared" si="12"/>
        <v>1112185.227462058</v>
      </c>
      <c r="O21" s="42">
        <f t="shared" si="12"/>
        <v>1138573.1693153132</v>
      </c>
      <c r="P21" s="42">
        <f t="shared" si="12"/>
        <v>1165752.7494241658</v>
      </c>
      <c r="Q21" s="42">
        <f t="shared" si="12"/>
        <v>0</v>
      </c>
      <c r="R21" s="42">
        <f t="shared" si="12"/>
        <v>0</v>
      </c>
      <c r="S21" s="42">
        <f t="shared" si="12"/>
        <v>0</v>
      </c>
      <c r="T21" s="42">
        <f t="shared" si="12"/>
        <v>0</v>
      </c>
      <c r="U21" s="42">
        <f t="shared" si="12"/>
        <v>0</v>
      </c>
      <c r="V21" s="42">
        <f t="shared" si="12"/>
        <v>0</v>
      </c>
      <c r="W21" s="42">
        <f t="shared" si="12"/>
        <v>0</v>
      </c>
      <c r="X21" s="42">
        <f t="shared" si="12"/>
        <v>0</v>
      </c>
      <c r="Y21" s="42">
        <f t="shared" si="12"/>
        <v>0</v>
      </c>
      <c r="Z21" s="42">
        <f t="shared" si="12"/>
        <v>0</v>
      </c>
      <c r="AA21" s="42">
        <f t="shared" si="12"/>
        <v>0</v>
      </c>
      <c r="AB21" s="42">
        <f t="shared" si="12"/>
        <v>0</v>
      </c>
      <c r="AC21" s="42">
        <f t="shared" si="12"/>
        <v>0</v>
      </c>
      <c r="AD21" s="42">
        <f t="shared" si="12"/>
        <v>0</v>
      </c>
      <c r="AE21" s="42">
        <f t="shared" si="12"/>
        <v>0</v>
      </c>
      <c r="AF21" s="42">
        <f t="shared" si="12"/>
        <v>0</v>
      </c>
      <c r="AG21" s="42">
        <f t="shared" si="12"/>
        <v>0</v>
      </c>
      <c r="AH21" s="42">
        <f t="shared" si="12"/>
        <v>0</v>
      </c>
      <c r="AI21" s="42">
        <f t="shared" si="12"/>
        <v>0</v>
      </c>
      <c r="AJ21" s="42">
        <f t="shared" si="12"/>
        <v>0</v>
      </c>
      <c r="AK21" s="42">
        <f t="shared" ref="AK21:BP21" si="13">AK18+AK19</f>
        <v>0</v>
      </c>
      <c r="AL21" s="42">
        <f t="shared" si="13"/>
        <v>0</v>
      </c>
      <c r="AM21" s="42">
        <f t="shared" si="13"/>
        <v>0</v>
      </c>
      <c r="AN21" s="42">
        <f t="shared" si="13"/>
        <v>0</v>
      </c>
      <c r="AO21" s="42">
        <f t="shared" si="13"/>
        <v>0</v>
      </c>
      <c r="AP21" s="42">
        <f t="shared" si="13"/>
        <v>0</v>
      </c>
      <c r="AQ21" s="42">
        <f t="shared" si="13"/>
        <v>0</v>
      </c>
      <c r="AR21" s="42">
        <f t="shared" si="13"/>
        <v>0</v>
      </c>
      <c r="AS21" s="42">
        <f t="shared" si="13"/>
        <v>0</v>
      </c>
      <c r="AT21" s="42">
        <f t="shared" si="13"/>
        <v>0</v>
      </c>
      <c r="AU21" s="42">
        <f t="shared" si="13"/>
        <v>0</v>
      </c>
      <c r="AV21" s="42">
        <f t="shared" si="13"/>
        <v>0</v>
      </c>
      <c r="AW21" s="42">
        <f t="shared" si="13"/>
        <v>0</v>
      </c>
      <c r="AX21" s="42">
        <f t="shared" si="13"/>
        <v>0</v>
      </c>
      <c r="AY21" s="42">
        <f t="shared" si="13"/>
        <v>0</v>
      </c>
      <c r="AZ21" s="42">
        <f t="shared" si="13"/>
        <v>0</v>
      </c>
      <c r="BA21" s="42">
        <f t="shared" si="13"/>
        <v>0</v>
      </c>
      <c r="BB21" s="42">
        <f t="shared" si="13"/>
        <v>0</v>
      </c>
      <c r="BC21" s="42">
        <f t="shared" si="13"/>
        <v>0</v>
      </c>
      <c r="BD21" s="42">
        <f t="shared" si="13"/>
        <v>0</v>
      </c>
      <c r="BE21" s="42">
        <f t="shared" si="13"/>
        <v>0</v>
      </c>
      <c r="BF21" s="42">
        <f t="shared" si="13"/>
        <v>0</v>
      </c>
      <c r="BG21" s="42">
        <f t="shared" si="13"/>
        <v>0</v>
      </c>
      <c r="BH21" s="42">
        <f t="shared" si="13"/>
        <v>0</v>
      </c>
      <c r="BI21" s="42">
        <f t="shared" si="13"/>
        <v>0</v>
      </c>
      <c r="BJ21" s="42">
        <f t="shared" si="13"/>
        <v>0</v>
      </c>
      <c r="BK21" s="42">
        <f t="shared" si="13"/>
        <v>0</v>
      </c>
      <c r="BL21" s="42">
        <f t="shared" si="13"/>
        <v>0</v>
      </c>
      <c r="BM21" s="42">
        <f t="shared" si="13"/>
        <v>0</v>
      </c>
      <c r="BN21" s="42">
        <f t="shared" si="13"/>
        <v>0</v>
      </c>
      <c r="BO21" s="42">
        <f t="shared" si="13"/>
        <v>0</v>
      </c>
      <c r="BP21" s="42">
        <f t="shared" si="13"/>
        <v>0</v>
      </c>
      <c r="BQ21" s="42">
        <f t="shared" ref="BQ21:CV21" si="14">BQ18+BQ19</f>
        <v>0</v>
      </c>
      <c r="BR21" s="42">
        <f t="shared" si="14"/>
        <v>0</v>
      </c>
      <c r="BS21" s="42">
        <f t="shared" si="14"/>
        <v>0</v>
      </c>
      <c r="BT21" s="42">
        <f t="shared" si="14"/>
        <v>0</v>
      </c>
      <c r="BU21" s="42">
        <f t="shared" si="14"/>
        <v>0</v>
      </c>
      <c r="BV21" s="42">
        <f t="shared" si="14"/>
        <v>0</v>
      </c>
      <c r="BW21" s="42">
        <f t="shared" si="14"/>
        <v>0</v>
      </c>
      <c r="BX21" s="42">
        <f t="shared" si="14"/>
        <v>0</v>
      </c>
      <c r="BY21" s="42">
        <f t="shared" si="14"/>
        <v>0</v>
      </c>
      <c r="BZ21" s="42">
        <f t="shared" si="14"/>
        <v>0</v>
      </c>
      <c r="CA21" s="42">
        <f t="shared" si="14"/>
        <v>0</v>
      </c>
      <c r="CB21" s="42">
        <f t="shared" si="14"/>
        <v>0</v>
      </c>
      <c r="CC21" s="42">
        <f t="shared" si="14"/>
        <v>0</v>
      </c>
      <c r="CD21" s="42">
        <f t="shared" si="14"/>
        <v>0</v>
      </c>
      <c r="CE21" s="42">
        <f t="shared" si="14"/>
        <v>0</v>
      </c>
      <c r="CF21" s="42">
        <f t="shared" si="14"/>
        <v>0</v>
      </c>
      <c r="CG21" s="42">
        <f t="shared" si="14"/>
        <v>0</v>
      </c>
      <c r="CH21" s="42">
        <f t="shared" si="14"/>
        <v>0</v>
      </c>
      <c r="CI21" s="42">
        <f t="shared" si="14"/>
        <v>0</v>
      </c>
      <c r="CJ21" s="42">
        <f t="shared" si="14"/>
        <v>0</v>
      </c>
      <c r="CK21" s="42">
        <f t="shared" si="14"/>
        <v>0</v>
      </c>
      <c r="CL21" s="42">
        <f t="shared" si="14"/>
        <v>0</v>
      </c>
      <c r="CM21" s="42">
        <f t="shared" si="14"/>
        <v>0</v>
      </c>
      <c r="CN21" s="42">
        <f t="shared" si="14"/>
        <v>0</v>
      </c>
      <c r="CO21" s="42">
        <f t="shared" si="14"/>
        <v>0</v>
      </c>
      <c r="CP21" s="42">
        <f t="shared" si="14"/>
        <v>0</v>
      </c>
      <c r="CQ21" s="42">
        <f t="shared" si="14"/>
        <v>0</v>
      </c>
      <c r="CR21" s="42">
        <f t="shared" si="14"/>
        <v>0</v>
      </c>
      <c r="CS21" s="42">
        <f t="shared" si="14"/>
        <v>0</v>
      </c>
      <c r="CT21" s="42">
        <f t="shared" si="14"/>
        <v>0</v>
      </c>
      <c r="CU21" s="42">
        <f t="shared" si="14"/>
        <v>0</v>
      </c>
      <c r="CV21" s="42">
        <f t="shared" si="14"/>
        <v>0</v>
      </c>
    </row>
    <row r="22" spans="3:100" ht="20.25" customHeight="1">
      <c r="C22" s="25" t="s">
        <v>97</v>
      </c>
      <c r="D22" s="6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</row>
    <row r="23" spans="3:100" ht="20.25" customHeight="1">
      <c r="C23" s="25"/>
      <c r="D23" s="65"/>
      <c r="E23" s="42">
        <f>IF(COLUMN()-COLUMN($E$1) = 'Residential Assumptions'!$I$5, E21 / 'Residential Assumptions'!$I$4, 0)</f>
        <v>0</v>
      </c>
      <c r="F23" s="42">
        <f>IF(COLUMN()-COLUMN($E$1) = 'Residential Assumptions'!$I$5, F21 / 'Residential Assumptions'!$I$4, 0)</f>
        <v>0</v>
      </c>
      <c r="G23" s="42">
        <f>IF(COLUMN()-COLUMN($E$1) = 'Residential Assumptions'!$I$5, G21 / 'Residential Assumptions'!$I$4, 0)</f>
        <v>0</v>
      </c>
      <c r="H23" s="42">
        <f>IF(COLUMN()-COLUMN($E$1) = 'Residential Assumptions'!$I$5, H21 / 'Residential Assumptions'!$I$4, 0)</f>
        <v>0</v>
      </c>
      <c r="I23" s="42">
        <f>IF(COLUMN()-COLUMN($E$1) = 'Residential Assumptions'!$I$5, I21 / 'Residential Assumptions'!$I$4, 0)</f>
        <v>0</v>
      </c>
      <c r="J23" s="42">
        <f>IF(COLUMN()-COLUMN($E$1) = 'Residential Assumptions'!$I$5, J21 / 'Residential Assumptions'!$I$4, 0)</f>
        <v>0</v>
      </c>
      <c r="K23" s="42">
        <f>IF(COLUMN()-COLUMN($E$1) = 'Residential Assumptions'!$I$5, K21 / 'Residential Assumptions'!$I$4, 0)</f>
        <v>0</v>
      </c>
      <c r="L23" s="42">
        <f>IF(COLUMN()-COLUMN($E$1) = 'Residential Assumptions'!$I$5, L21 / 'Residential Assumptions'!$I$4, 0)</f>
        <v>0</v>
      </c>
      <c r="M23" s="42">
        <f>IF(COLUMN()-COLUMN($E$1) = 'Residential Assumptions'!$I$5, M21 / 'Residential Assumptions'!$I$4, 0)</f>
        <v>0</v>
      </c>
      <c r="N23" s="42">
        <f>IF(COLUMN()-COLUMN($E$1) = 'Residential Assumptions'!$I$5, N21 / 'Residential Assumptions'!$I$4, 0)</f>
        <v>0</v>
      </c>
      <c r="O23" s="42">
        <f>IF(COLUMN()-COLUMN($E$1) = 'Residential Assumptions'!$I$5, O21 / 'Residential Assumptions'!$I$4, 0)</f>
        <v>22412857.66368727</v>
      </c>
      <c r="P23" s="42">
        <f>IF(COLUMN()-COLUMN($E$1) = 'Residential Assumptions'!$I$5, P21 / 'Residential Assumptions'!$I$4, 0)</f>
        <v>0</v>
      </c>
      <c r="Q23" s="42">
        <f>IF(COLUMN()-COLUMN($E$1) = 'Residential Assumptions'!$I$5, Q21 / 'Residential Assumptions'!$I$4, 0)</f>
        <v>0</v>
      </c>
      <c r="R23" s="42">
        <f>IF(COLUMN()-COLUMN($E$1) = 'Residential Assumptions'!$I$5, R21 / 'Residential Assumptions'!$I$4, 0)</f>
        <v>0</v>
      </c>
      <c r="S23" s="42">
        <f>IF(COLUMN()-COLUMN($E$1) = 'Residential Assumptions'!$I$5, S21 / 'Residential Assumptions'!$I$4, 0)</f>
        <v>0</v>
      </c>
      <c r="T23" s="42">
        <f>IF(COLUMN()-COLUMN($E$1) = 'Residential Assumptions'!$I$5, T21 / 'Residential Assumptions'!$I$4, 0)</f>
        <v>0</v>
      </c>
      <c r="U23" s="42">
        <f>IF(COLUMN()-COLUMN($E$1) = 'Residential Assumptions'!$I$5, U21 / 'Residential Assumptions'!$I$4, 0)</f>
        <v>0</v>
      </c>
      <c r="V23" s="42">
        <f>IF(COLUMN()-COLUMN($E$1) = 'Residential Assumptions'!$I$5, V21 / 'Residential Assumptions'!$I$4, 0)</f>
        <v>0</v>
      </c>
      <c r="W23" s="42">
        <f>IF(COLUMN()-COLUMN($E$1) = 'Residential Assumptions'!$I$5, W21 / 'Residential Assumptions'!$I$4, 0)</f>
        <v>0</v>
      </c>
      <c r="X23" s="42">
        <f>IF(COLUMN()-COLUMN($E$1) = 'Residential Assumptions'!$I$5, X21 / 'Residential Assumptions'!$I$4, 0)</f>
        <v>0</v>
      </c>
      <c r="Y23" s="42">
        <f>IF(COLUMN()-COLUMN($E$1) = 'Residential Assumptions'!$I$5, Y21 / 'Residential Assumptions'!$I$4, 0)</f>
        <v>0</v>
      </c>
      <c r="Z23" s="42">
        <f>IF(COLUMN()-COLUMN($E$1) = 'Residential Assumptions'!$I$5, Z21 / 'Residential Assumptions'!$I$4, 0)</f>
        <v>0</v>
      </c>
      <c r="AA23" s="42">
        <f>IF(COLUMN()-COLUMN($E$1) = 'Residential Assumptions'!$I$5, AA21 / 'Residential Assumptions'!$I$4, 0)</f>
        <v>0</v>
      </c>
      <c r="AB23" s="42">
        <f>IF(COLUMN()-COLUMN($E$1) = 'Residential Assumptions'!$I$5, AB21 / 'Residential Assumptions'!$I$4, 0)</f>
        <v>0</v>
      </c>
      <c r="AC23" s="42">
        <f>IF(COLUMN()-COLUMN($E$1) = 'Residential Assumptions'!$I$5, AC21 / 'Residential Assumptions'!$I$4, 0)</f>
        <v>0</v>
      </c>
      <c r="AD23" s="42">
        <f>IF(COLUMN()-COLUMN($E$1) = 'Residential Assumptions'!$I$5, AD21 / 'Residential Assumptions'!$I$4, 0)</f>
        <v>0</v>
      </c>
      <c r="AE23" s="42">
        <f>IF(COLUMN()-COLUMN($E$1) = 'Residential Assumptions'!$I$5, AE21 / 'Residential Assumptions'!$I$4, 0)</f>
        <v>0</v>
      </c>
      <c r="AF23" s="42">
        <f>IF(COLUMN()-COLUMN($E$1) = 'Residential Assumptions'!$I$5, AF21 / 'Residential Assumptions'!$I$4, 0)</f>
        <v>0</v>
      </c>
      <c r="AG23" s="42">
        <f>IF(COLUMN()-COLUMN($E$1) = 'Residential Assumptions'!$I$5, AG21 / 'Residential Assumptions'!$I$4, 0)</f>
        <v>0</v>
      </c>
      <c r="AH23" s="42">
        <f>IF(COLUMN()-COLUMN($E$1) = 'Residential Assumptions'!$I$5, AH21 / 'Residential Assumptions'!$I$4, 0)</f>
        <v>0</v>
      </c>
      <c r="AI23" s="42">
        <f>IF(COLUMN()-COLUMN($E$1) = 'Residential Assumptions'!$I$5, AI21 / 'Residential Assumptions'!$I$4, 0)</f>
        <v>0</v>
      </c>
      <c r="AJ23" s="42">
        <f>IF(COLUMN()-COLUMN($E$1) = 'Residential Assumptions'!$I$5, AJ21 / 'Residential Assumptions'!$I$4, 0)</f>
        <v>0</v>
      </c>
      <c r="AK23" s="42">
        <f>IF(COLUMN()-COLUMN($E$1) = 'Residential Assumptions'!$I$5, AK21 / 'Residential Assumptions'!$I$4, 0)</f>
        <v>0</v>
      </c>
      <c r="AL23" s="42">
        <f>IF(COLUMN()-COLUMN($E$1) = 'Residential Assumptions'!$I$5, AL21 / 'Residential Assumptions'!$I$4, 0)</f>
        <v>0</v>
      </c>
      <c r="AM23" s="42">
        <f>IF(COLUMN()-COLUMN($E$1) = 'Residential Assumptions'!$I$5, AM21 / 'Residential Assumptions'!$I$4, 0)</f>
        <v>0</v>
      </c>
      <c r="AN23" s="42">
        <f>IF(COLUMN()-COLUMN($E$1) = 'Residential Assumptions'!$I$5, AN21 / 'Residential Assumptions'!$I$4, 0)</f>
        <v>0</v>
      </c>
      <c r="AO23" s="42">
        <f>IF(COLUMN()-COLUMN($E$1) = 'Residential Assumptions'!$I$5, AO21 / 'Residential Assumptions'!$I$4, 0)</f>
        <v>0</v>
      </c>
      <c r="AP23" s="42">
        <f>IF(COLUMN()-COLUMN($E$1) = 'Residential Assumptions'!$I$5, AP21 / 'Residential Assumptions'!$I$4, 0)</f>
        <v>0</v>
      </c>
      <c r="AQ23" s="42">
        <f>IF(COLUMN()-COLUMN($E$1) = 'Residential Assumptions'!$I$5, AQ21 / 'Residential Assumptions'!$I$4, 0)</f>
        <v>0</v>
      </c>
      <c r="AR23" s="42">
        <f>IF(COLUMN()-COLUMN($E$1) = 'Residential Assumptions'!$I$5, AR21 / 'Residential Assumptions'!$I$4, 0)</f>
        <v>0</v>
      </c>
      <c r="AS23" s="42">
        <f>IF(COLUMN()-COLUMN($E$1) = 'Residential Assumptions'!$I$5, AS21 / 'Residential Assumptions'!$I$4, 0)</f>
        <v>0</v>
      </c>
      <c r="AT23" s="42">
        <f>IF(COLUMN()-COLUMN($E$1) = 'Residential Assumptions'!$I$5, AT21 / 'Residential Assumptions'!$I$4, 0)</f>
        <v>0</v>
      </c>
      <c r="AU23" s="42">
        <f>IF(COLUMN()-COLUMN($E$1) = 'Residential Assumptions'!$I$5, AU21 / 'Residential Assumptions'!$I$4, 0)</f>
        <v>0</v>
      </c>
      <c r="AV23" s="42">
        <f>IF(COLUMN()-COLUMN($E$1) = 'Residential Assumptions'!$I$5, AV21 / 'Residential Assumptions'!$I$4, 0)</f>
        <v>0</v>
      </c>
      <c r="AW23" s="42">
        <f>IF(COLUMN()-COLUMN($E$1) = 'Residential Assumptions'!$I$5, AW21 / 'Residential Assumptions'!$I$4, 0)</f>
        <v>0</v>
      </c>
      <c r="AX23" s="42">
        <f>IF(COLUMN()-COLUMN($E$1) = 'Residential Assumptions'!$I$5, AX21 / 'Residential Assumptions'!$I$4, 0)</f>
        <v>0</v>
      </c>
      <c r="AY23" s="42">
        <f>IF(COLUMN()-COLUMN($E$1) = 'Residential Assumptions'!$I$5, AY21 / 'Residential Assumptions'!$I$4, 0)</f>
        <v>0</v>
      </c>
      <c r="AZ23" s="42">
        <f>IF(COLUMN()-COLUMN($E$1) = 'Residential Assumptions'!$I$5, AZ21 / 'Residential Assumptions'!$I$4, 0)</f>
        <v>0</v>
      </c>
      <c r="BA23" s="42">
        <f>IF(COLUMN()-COLUMN($E$1) = 'Residential Assumptions'!$I$5, BA21 / 'Residential Assumptions'!$I$4, 0)</f>
        <v>0</v>
      </c>
      <c r="BB23" s="42">
        <f>IF(COLUMN()-COLUMN($E$1) = 'Residential Assumptions'!$I$5, BB21 / 'Residential Assumptions'!$I$4, 0)</f>
        <v>0</v>
      </c>
      <c r="BC23" s="42">
        <f>IF(COLUMN()-COLUMN($E$1) = 'Residential Assumptions'!$I$5, BC21 / 'Residential Assumptions'!$I$4, 0)</f>
        <v>0</v>
      </c>
      <c r="BD23" s="42">
        <f>IF(COLUMN()-COLUMN($E$1) = 'Residential Assumptions'!$I$5, BD21 / 'Residential Assumptions'!$I$4, 0)</f>
        <v>0</v>
      </c>
      <c r="BE23" s="42">
        <f>IF(COLUMN()-COLUMN($E$1) = 'Residential Assumptions'!$I$5, BE21 / 'Residential Assumptions'!$I$4, 0)</f>
        <v>0</v>
      </c>
      <c r="BF23" s="42">
        <f>IF(COLUMN()-COLUMN($E$1) = 'Residential Assumptions'!$I$5, BF21 / 'Residential Assumptions'!$I$4, 0)</f>
        <v>0</v>
      </c>
      <c r="BG23" s="42">
        <f>IF(COLUMN()-COLUMN($E$1) = 'Residential Assumptions'!$I$5, BG21 / 'Residential Assumptions'!$I$4, 0)</f>
        <v>0</v>
      </c>
      <c r="BH23" s="42">
        <f>IF(COLUMN()-COLUMN($E$1) = 'Residential Assumptions'!$I$5, BH21 / 'Residential Assumptions'!$I$4, 0)</f>
        <v>0</v>
      </c>
      <c r="BI23" s="42">
        <f>IF(COLUMN()-COLUMN($E$1) = 'Residential Assumptions'!$I$5, BI21 / 'Residential Assumptions'!$I$4, 0)</f>
        <v>0</v>
      </c>
      <c r="BJ23" s="42">
        <f>IF(COLUMN()-COLUMN($E$1) = 'Residential Assumptions'!$I$5, BJ21 / 'Residential Assumptions'!$I$4, 0)</f>
        <v>0</v>
      </c>
      <c r="BK23" s="42">
        <f>IF(COLUMN()-COLUMN($E$1) = 'Residential Assumptions'!$I$5, BK21 / 'Residential Assumptions'!$I$4, 0)</f>
        <v>0</v>
      </c>
      <c r="BL23" s="42">
        <f>IF(COLUMN()-COLUMN($E$1) = 'Residential Assumptions'!$I$5, BL21 / 'Residential Assumptions'!$I$4, 0)</f>
        <v>0</v>
      </c>
      <c r="BM23" s="42">
        <f>IF(COLUMN()-COLUMN($E$1) = 'Residential Assumptions'!$I$5, BM21 / 'Residential Assumptions'!$I$4, 0)</f>
        <v>0</v>
      </c>
      <c r="BN23" s="42">
        <f>IF(COLUMN()-COLUMN($E$1) = 'Residential Assumptions'!$I$5, BN21 / 'Residential Assumptions'!$I$4, 0)</f>
        <v>0</v>
      </c>
      <c r="BO23" s="42">
        <f>IF(COLUMN()-COLUMN($E$1) = 'Residential Assumptions'!$I$5, BO21 / 'Residential Assumptions'!$I$4, 0)</f>
        <v>0</v>
      </c>
      <c r="BP23" s="42">
        <f>IF(COLUMN()-COLUMN($E$1) = 'Residential Assumptions'!$I$5, BP21 / 'Residential Assumptions'!$I$4, 0)</f>
        <v>0</v>
      </c>
      <c r="BQ23" s="42">
        <f>IF(COLUMN()-COLUMN($E$1) = 'Residential Assumptions'!$I$5, BQ21 / 'Residential Assumptions'!$I$4, 0)</f>
        <v>0</v>
      </c>
      <c r="BR23" s="42">
        <f>IF(COLUMN()-COLUMN($E$1) = 'Residential Assumptions'!$I$5, BR21 / 'Residential Assumptions'!$I$4, 0)</f>
        <v>0</v>
      </c>
      <c r="BS23" s="42">
        <f>IF(COLUMN()-COLUMN($E$1) = 'Residential Assumptions'!$I$5, BS21 / 'Residential Assumptions'!$I$4, 0)</f>
        <v>0</v>
      </c>
      <c r="BT23" s="42">
        <f>IF(COLUMN()-COLUMN($E$1) = 'Residential Assumptions'!$I$5, BT21 / 'Residential Assumptions'!$I$4, 0)</f>
        <v>0</v>
      </c>
      <c r="BU23" s="42">
        <f>IF(COLUMN()-COLUMN($E$1) = 'Residential Assumptions'!$I$5, BU21 / 'Residential Assumptions'!$I$4, 0)</f>
        <v>0</v>
      </c>
      <c r="BV23" s="42">
        <f>IF(COLUMN()-COLUMN($E$1) = 'Residential Assumptions'!$I$5, BV21 / 'Residential Assumptions'!$I$4, 0)</f>
        <v>0</v>
      </c>
      <c r="BW23" s="42">
        <f>IF(COLUMN()-COLUMN($E$1) = 'Residential Assumptions'!$I$5, BW21 / 'Residential Assumptions'!$I$4, 0)</f>
        <v>0</v>
      </c>
      <c r="BX23" s="42">
        <f>IF(COLUMN()-COLUMN($E$1) = 'Residential Assumptions'!$I$5, BX21 / 'Residential Assumptions'!$I$4, 0)</f>
        <v>0</v>
      </c>
      <c r="BY23" s="42">
        <f>IF(COLUMN()-COLUMN($E$1) = 'Residential Assumptions'!$I$5, BY21 / 'Residential Assumptions'!$I$4, 0)</f>
        <v>0</v>
      </c>
      <c r="BZ23" s="42">
        <f>IF(COLUMN()-COLUMN($E$1) = 'Residential Assumptions'!$I$5, BZ21 / 'Residential Assumptions'!$I$4, 0)</f>
        <v>0</v>
      </c>
      <c r="CA23" s="42">
        <f>IF(COLUMN()-COLUMN($E$1) = 'Residential Assumptions'!$I$5, CA21 / 'Residential Assumptions'!$I$4, 0)</f>
        <v>0</v>
      </c>
      <c r="CB23" s="42">
        <f>IF(COLUMN()-COLUMN($E$1) = 'Residential Assumptions'!$I$5, CB21 / 'Residential Assumptions'!$I$4, 0)</f>
        <v>0</v>
      </c>
      <c r="CC23" s="42">
        <f>IF(COLUMN()-COLUMN($E$1) = 'Residential Assumptions'!$I$5, CC21 / 'Residential Assumptions'!$I$4, 0)</f>
        <v>0</v>
      </c>
      <c r="CD23" s="42">
        <f>IF(COLUMN()-COLUMN($E$1) = 'Residential Assumptions'!$I$5, CD21 / 'Residential Assumptions'!$I$4, 0)</f>
        <v>0</v>
      </c>
      <c r="CE23" s="42">
        <f>IF(COLUMN()-COLUMN($E$1) = 'Residential Assumptions'!$I$5, CE21 / 'Residential Assumptions'!$I$4, 0)</f>
        <v>0</v>
      </c>
      <c r="CF23" s="42">
        <f>IF(COLUMN()-COLUMN($E$1) = 'Residential Assumptions'!$I$5, CF21 / 'Residential Assumptions'!$I$4, 0)</f>
        <v>0</v>
      </c>
      <c r="CG23" s="42">
        <f>IF(COLUMN()-COLUMN($E$1) = 'Residential Assumptions'!$I$5, CG21 / 'Residential Assumptions'!$I$4, 0)</f>
        <v>0</v>
      </c>
      <c r="CH23" s="42">
        <f>IF(COLUMN()-COLUMN($E$1) = 'Residential Assumptions'!$I$5, CH21 / 'Residential Assumptions'!$I$4, 0)</f>
        <v>0</v>
      </c>
      <c r="CI23" s="42">
        <f>IF(COLUMN()-COLUMN($E$1) = 'Residential Assumptions'!$I$5, CI21 / 'Residential Assumptions'!$I$4, 0)</f>
        <v>0</v>
      </c>
      <c r="CJ23" s="42">
        <f>IF(COLUMN()-COLUMN($E$1) = 'Residential Assumptions'!$I$5, CJ21 / 'Residential Assumptions'!$I$4, 0)</f>
        <v>0</v>
      </c>
      <c r="CK23" s="42">
        <f>IF(COLUMN()-COLUMN($E$1) = 'Residential Assumptions'!$I$5, CK21 / 'Residential Assumptions'!$I$4, 0)</f>
        <v>0</v>
      </c>
      <c r="CL23" s="42">
        <f>IF(COLUMN()-COLUMN($E$1) = 'Residential Assumptions'!$I$5, CL21 / 'Residential Assumptions'!$I$4, 0)</f>
        <v>0</v>
      </c>
      <c r="CM23" s="42">
        <f>IF(COLUMN()-COLUMN($E$1) = 'Residential Assumptions'!$I$5, CM21 / 'Residential Assumptions'!$I$4, 0)</f>
        <v>0</v>
      </c>
      <c r="CN23" s="42">
        <f>IF(COLUMN()-COLUMN($E$1) = 'Residential Assumptions'!$I$5, CN21 / 'Residential Assumptions'!$I$4, 0)</f>
        <v>0</v>
      </c>
      <c r="CO23" s="42">
        <f>IF(COLUMN()-COLUMN($E$1) = 'Residential Assumptions'!$I$5, CO21 / 'Residential Assumptions'!$I$4, 0)</f>
        <v>0</v>
      </c>
      <c r="CP23" s="42">
        <f>IF(COLUMN()-COLUMN($E$1) = 'Residential Assumptions'!$I$5, CP21 / 'Residential Assumptions'!$I$4, 0)</f>
        <v>0</v>
      </c>
      <c r="CQ23" s="42">
        <f>IF(COLUMN()-COLUMN($E$1) = 'Residential Assumptions'!$I$5, CQ21 / 'Residential Assumptions'!$I$4, 0)</f>
        <v>0</v>
      </c>
      <c r="CR23" s="42">
        <f>IF(COLUMN()-COLUMN($E$1) = 'Residential Assumptions'!$I$5, CR21 / 'Residential Assumptions'!$I$4, 0)</f>
        <v>0</v>
      </c>
      <c r="CS23" s="42">
        <f>IF(COLUMN()-COLUMN($E$1) = 'Residential Assumptions'!$I$5, CS21 / 'Residential Assumptions'!$I$4, 0)</f>
        <v>0</v>
      </c>
      <c r="CT23" s="42">
        <f>IF(COLUMN()-COLUMN($E$1) = 'Residential Assumptions'!$I$5, CT21 / 'Residential Assumptions'!$I$4, 0)</f>
        <v>0</v>
      </c>
      <c r="CU23" s="42">
        <f>IF(COLUMN()-COLUMN($E$1) = 'Residential Assumptions'!$I$5, CU21 / 'Residential Assumptions'!$I$4, 0)</f>
        <v>0</v>
      </c>
      <c r="CV23" s="42">
        <f>IF(COLUMN()-COLUMN($E$1) = 'Residential Assumptions'!$I$5, CV21 / 'Residential Assumptions'!$I$4, 0)</f>
        <v>0</v>
      </c>
    </row>
    <row r="24" spans="3:100" ht="20.25" customHeight="1">
      <c r="C24" s="25" t="s">
        <v>99</v>
      </c>
      <c r="D24" s="6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</row>
    <row r="25" spans="3:100" ht="20.25" customHeight="1">
      <c r="D25" s="65"/>
      <c r="E25" s="42">
        <f>IF(COLUMN()-COLUMN($E$1) &lt;= 'Residential Assumptions'!$I$5,E21+E23,0)</f>
        <v>0</v>
      </c>
      <c r="F25" s="42">
        <f>IF(COLUMN()-COLUMN($E$1) &lt;= 'Residential Assumptions'!$I$5,F21+F23,0)</f>
        <v>0</v>
      </c>
      <c r="G25" s="42">
        <f>IF(COLUMN()-COLUMN($E$1) &lt;= 'Residential Assumptions'!$I$5,G21+G23,0)</f>
        <v>0</v>
      </c>
      <c r="H25" s="42">
        <f>IF(COLUMN()-COLUMN($E$1) &lt;= 'Residential Assumptions'!$I$5,H21+H23,0)</f>
        <v>969236.69463304966</v>
      </c>
      <c r="I25" s="42">
        <f>IF(COLUMN()-COLUMN($E$1) &lt;= 'Residential Assumptions'!$I$5,I21+I23,0)</f>
        <v>991336.18050143449</v>
      </c>
      <c r="J25" s="42">
        <f>IF(COLUMN()-COLUMN($E$1) &lt;= 'Residential Assumptions'!$I$5,J21+J23,0)</f>
        <v>1014098.6509458709</v>
      </c>
      <c r="K25" s="42">
        <f>IF(COLUMN()-COLUMN($E$1) &lt;= 'Residential Assumptions'!$I$5,K21+K23,0)</f>
        <v>1037543.9955036403</v>
      </c>
      <c r="L25" s="42">
        <f>IF(COLUMN()-COLUMN($E$1) &lt;= 'Residential Assumptions'!$I$5,L21+L23,0)</f>
        <v>1061692.7003981427</v>
      </c>
      <c r="M25" s="42">
        <f>IF(COLUMN()-COLUMN($E$1) &lt;= 'Residential Assumptions'!$I$5,M21+M23,0)</f>
        <v>1086565.8664394803</v>
      </c>
      <c r="N25" s="42">
        <f>IF(COLUMN()-COLUMN($E$1) &lt;= 'Residential Assumptions'!$I$5,N21+N23,0)</f>
        <v>1112185.227462058</v>
      </c>
      <c r="O25" s="42">
        <f>IF(COLUMN()-COLUMN($E$1) &lt;= 'Residential Assumptions'!$I$5,O21+O23,0)</f>
        <v>23551430.833002582</v>
      </c>
      <c r="P25" s="42">
        <f>IF(COLUMN()-COLUMN($E$1) &lt;= 'Residential Assumptions'!$I$5,P21+P23,0)</f>
        <v>0</v>
      </c>
      <c r="Q25" s="42">
        <f>IF(COLUMN()-COLUMN($E$1) &lt;= 'Residential Assumptions'!$I$5,Q21+Q23,0)</f>
        <v>0</v>
      </c>
      <c r="R25" s="42">
        <f>IF(COLUMN()-COLUMN($E$1) &lt;= 'Residential Assumptions'!$I$5,R21+R23,0)</f>
        <v>0</v>
      </c>
      <c r="S25" s="42">
        <f>IF(COLUMN()-COLUMN($E$1) &lt;= 'Residential Assumptions'!$I$5,S21+S23,0)</f>
        <v>0</v>
      </c>
      <c r="T25" s="42">
        <f>IF(COLUMN()-COLUMN($E$1) &lt;= 'Residential Assumptions'!$I$5,T21+T23,0)</f>
        <v>0</v>
      </c>
      <c r="U25" s="42">
        <f>IF(COLUMN()-COLUMN($E$1) &lt;= 'Residential Assumptions'!$I$5,U21+U23,0)</f>
        <v>0</v>
      </c>
      <c r="V25" s="42">
        <f>IF(COLUMN()-COLUMN($E$1) &lt;= 'Residential Assumptions'!$I$5,V21+V23,0)</f>
        <v>0</v>
      </c>
      <c r="W25" s="42">
        <f>IF(COLUMN()-COLUMN($E$1) &lt;= 'Residential Assumptions'!$I$5,W21+W23,0)</f>
        <v>0</v>
      </c>
      <c r="X25" s="42">
        <f>IF(COLUMN()-COLUMN($E$1) &lt;= 'Residential Assumptions'!$I$5,X21+X23,0)</f>
        <v>0</v>
      </c>
      <c r="Y25" s="42">
        <f>IF(COLUMN()-COLUMN($E$1) &lt;= 'Residential Assumptions'!$I$5,Y21+Y23,0)</f>
        <v>0</v>
      </c>
      <c r="Z25" s="42">
        <f>IF(COLUMN()-COLUMN($E$1) &lt;= 'Residential Assumptions'!$I$5,Z21+Z23,0)</f>
        <v>0</v>
      </c>
      <c r="AA25" s="42">
        <f>IF(COLUMN()-COLUMN($E$1) &lt;= 'Residential Assumptions'!$I$5,AA21+AA23,0)</f>
        <v>0</v>
      </c>
      <c r="AB25" s="42">
        <f>IF(COLUMN()-COLUMN($E$1) &lt;= 'Residential Assumptions'!$I$5,AB21+AB23,0)</f>
        <v>0</v>
      </c>
      <c r="AC25" s="42">
        <f>IF(COLUMN()-COLUMN($E$1) &lt;= 'Residential Assumptions'!$I$5,AC21+AC23,0)</f>
        <v>0</v>
      </c>
      <c r="AD25" s="42">
        <f>IF(COLUMN()-COLUMN($E$1) &lt;= 'Residential Assumptions'!$I$5,AD21+AD23,0)</f>
        <v>0</v>
      </c>
      <c r="AE25" s="42">
        <f>IF(COLUMN()-COLUMN($E$1) &lt;= 'Residential Assumptions'!$I$5,AE21+AE23,0)</f>
        <v>0</v>
      </c>
      <c r="AF25" s="42">
        <f>IF(COLUMN()-COLUMN($E$1) &lt;= 'Residential Assumptions'!$I$5,AF21+AF23,0)</f>
        <v>0</v>
      </c>
      <c r="AG25" s="42">
        <f>IF(COLUMN()-COLUMN($E$1) &lt;= 'Residential Assumptions'!$I$5,AG21+AG23,0)</f>
        <v>0</v>
      </c>
      <c r="AH25" s="42">
        <f>IF(COLUMN()-COLUMN($E$1) &lt;= 'Residential Assumptions'!$I$5,AH21+AH23,0)</f>
        <v>0</v>
      </c>
      <c r="AI25" s="42">
        <f>IF(COLUMN()-COLUMN($E$1) &lt;= 'Residential Assumptions'!$I$5,AI21+AI23,0)</f>
        <v>0</v>
      </c>
      <c r="AJ25" s="42">
        <f>IF(COLUMN()-COLUMN($E$1) &lt;= 'Residential Assumptions'!$I$5,AJ21+AJ23,0)</f>
        <v>0</v>
      </c>
      <c r="AK25" s="42">
        <f>IF(COLUMN()-COLUMN($E$1) &lt;= 'Residential Assumptions'!$I$5,AK21+AK23,0)</f>
        <v>0</v>
      </c>
      <c r="AL25" s="42">
        <f>IF(COLUMN()-COLUMN($E$1) &lt;= 'Residential Assumptions'!$I$5,AL21+AL23,0)</f>
        <v>0</v>
      </c>
      <c r="AM25" s="42">
        <f>IF(COLUMN()-COLUMN($E$1) &lt;= 'Residential Assumptions'!$I$5,AM21+AM23,0)</f>
        <v>0</v>
      </c>
      <c r="AN25" s="42">
        <f>IF(COLUMN()-COLUMN($E$1) &lt;= 'Residential Assumptions'!$I$5,AN21+AN23,0)</f>
        <v>0</v>
      </c>
      <c r="AO25" s="42">
        <f>IF(COLUMN()-COLUMN($E$1) &lt;= 'Residential Assumptions'!$I$5,AO21+AO23,0)</f>
        <v>0</v>
      </c>
      <c r="AP25" s="42">
        <f>IF(COLUMN()-COLUMN($E$1) &lt;= 'Residential Assumptions'!$I$5,AP21+AP23,0)</f>
        <v>0</v>
      </c>
      <c r="AQ25" s="42">
        <f>IF(COLUMN()-COLUMN($E$1) &lt;= 'Residential Assumptions'!$I$5,AQ21+AQ23,0)</f>
        <v>0</v>
      </c>
      <c r="AR25" s="42">
        <f>IF(COLUMN()-COLUMN($E$1) &lt;= 'Residential Assumptions'!$I$5,AR21+AR23,0)</f>
        <v>0</v>
      </c>
      <c r="AS25" s="42">
        <f>IF(COLUMN()-COLUMN($E$1) &lt;= 'Residential Assumptions'!$I$5,AS21+AS23,0)</f>
        <v>0</v>
      </c>
      <c r="AT25" s="42">
        <f>IF(COLUMN()-COLUMN($E$1) &lt;= 'Residential Assumptions'!$I$5,AT21+AT23,0)</f>
        <v>0</v>
      </c>
      <c r="AU25" s="42">
        <f>IF(COLUMN()-COLUMN($E$1) &lt;= 'Residential Assumptions'!$I$5,AU21+AU23,0)</f>
        <v>0</v>
      </c>
      <c r="AV25" s="42">
        <f>IF(COLUMN()-COLUMN($E$1) &lt;= 'Residential Assumptions'!$I$5,AV21+AV23,0)</f>
        <v>0</v>
      </c>
      <c r="AW25" s="42">
        <f>IF(COLUMN()-COLUMN($E$1) &lt;= 'Residential Assumptions'!$I$5,AW21+AW23,0)</f>
        <v>0</v>
      </c>
      <c r="AX25" s="42">
        <f>IF(COLUMN()-COLUMN($E$1) &lt;= 'Residential Assumptions'!$I$5,AX21+AX23,0)</f>
        <v>0</v>
      </c>
      <c r="AY25" s="42">
        <f>IF(COLUMN()-COLUMN($E$1) &lt;= 'Residential Assumptions'!$I$5,AY21+AY23,0)</f>
        <v>0</v>
      </c>
      <c r="AZ25" s="42">
        <f>IF(COLUMN()-COLUMN($E$1) &lt;= 'Residential Assumptions'!$I$5,AZ21+AZ23,0)</f>
        <v>0</v>
      </c>
      <c r="BA25" s="42">
        <f>IF(COLUMN()-COLUMN($E$1) &lt;= 'Residential Assumptions'!$I$5,BA21+BA23,0)</f>
        <v>0</v>
      </c>
      <c r="BB25" s="42">
        <f>IF(COLUMN()-COLUMN($E$1) &lt;= 'Residential Assumptions'!$I$5,BB21+BB23,0)</f>
        <v>0</v>
      </c>
      <c r="BC25" s="42">
        <f>IF(COLUMN()-COLUMN($E$1) &lt;= 'Residential Assumptions'!$I$5,BC21+BC23,0)</f>
        <v>0</v>
      </c>
      <c r="BD25" s="42">
        <f>IF(COLUMN()-COLUMN($E$1) &lt;= 'Residential Assumptions'!$I$5,BD21+BD23,0)</f>
        <v>0</v>
      </c>
      <c r="BE25" s="42">
        <f>IF(COLUMN()-COLUMN($E$1) &lt;= 'Residential Assumptions'!$I$5,BE21+BE23,0)</f>
        <v>0</v>
      </c>
      <c r="BF25" s="42">
        <f>IF(COLUMN()-COLUMN($E$1) &lt;= 'Residential Assumptions'!$I$5,BF21+BF23,0)</f>
        <v>0</v>
      </c>
      <c r="BG25" s="42">
        <f>IF(COLUMN()-COLUMN($E$1) &lt;= 'Residential Assumptions'!$I$5,BG21+BG23,0)</f>
        <v>0</v>
      </c>
      <c r="BH25" s="42">
        <f>IF(COLUMN()-COLUMN($E$1) &lt;= 'Residential Assumptions'!$I$5,BH21+BH23,0)</f>
        <v>0</v>
      </c>
      <c r="BI25" s="42">
        <f>IF(COLUMN()-COLUMN($E$1) &lt;= 'Residential Assumptions'!$I$5,BI21+BI23,0)</f>
        <v>0</v>
      </c>
      <c r="BJ25" s="42">
        <f>IF(COLUMN()-COLUMN($E$1) &lt;= 'Residential Assumptions'!$I$5,BJ21+BJ23,0)</f>
        <v>0</v>
      </c>
      <c r="BK25" s="42">
        <f>IF(COLUMN()-COLUMN($E$1) &lt;= 'Residential Assumptions'!$I$5,BK21+BK23,0)</f>
        <v>0</v>
      </c>
      <c r="BL25" s="42">
        <f>IF(COLUMN()-COLUMN($E$1) &lt;= 'Residential Assumptions'!$I$5,BL21+BL23,0)</f>
        <v>0</v>
      </c>
      <c r="BM25" s="42">
        <f>IF(COLUMN()-COLUMN($E$1) &lt;= 'Residential Assumptions'!$I$5,BM21+BM23,0)</f>
        <v>0</v>
      </c>
      <c r="BN25" s="42">
        <f>IF(COLUMN()-COLUMN($E$1) &lt;= 'Residential Assumptions'!$I$5,BN21+BN23,0)</f>
        <v>0</v>
      </c>
      <c r="BO25" s="42">
        <f>IF(COLUMN()-COLUMN($E$1) &lt;= 'Residential Assumptions'!$I$5,BO21+BO23,0)</f>
        <v>0</v>
      </c>
      <c r="BP25" s="42">
        <f>IF(COLUMN()-COLUMN($E$1) &lt;= 'Residential Assumptions'!$I$5,BP21+BP23,0)</f>
        <v>0</v>
      </c>
      <c r="BQ25" s="42">
        <f>IF(COLUMN()-COLUMN($E$1) &lt;= 'Residential Assumptions'!$I$5,BQ21+BQ23,0)</f>
        <v>0</v>
      </c>
      <c r="BR25" s="42">
        <f>IF(COLUMN()-COLUMN($E$1) &lt;= 'Residential Assumptions'!$I$5,BR21+BR23,0)</f>
        <v>0</v>
      </c>
      <c r="BS25" s="42">
        <f>IF(COLUMN()-COLUMN($E$1) &lt;= 'Residential Assumptions'!$I$5,BS21+BS23,0)</f>
        <v>0</v>
      </c>
      <c r="BT25" s="42">
        <f>IF(COLUMN()-COLUMN($E$1) &lt;= 'Residential Assumptions'!$I$5,BT21+BT23,0)</f>
        <v>0</v>
      </c>
      <c r="BU25" s="42">
        <f>IF(COLUMN()-COLUMN($E$1) &lt;= 'Residential Assumptions'!$I$5,BU21+BU23,0)</f>
        <v>0</v>
      </c>
      <c r="BV25" s="42">
        <f>IF(COLUMN()-COLUMN($E$1) &lt;= 'Residential Assumptions'!$I$5,BV21+BV23,0)</f>
        <v>0</v>
      </c>
      <c r="BW25" s="42">
        <f>IF(COLUMN()-COLUMN($E$1) &lt;= 'Residential Assumptions'!$I$5,BW21+BW23,0)</f>
        <v>0</v>
      </c>
      <c r="BX25" s="42">
        <f>IF(COLUMN()-COLUMN($E$1) &lt;= 'Residential Assumptions'!$I$5,BX21+BX23,0)</f>
        <v>0</v>
      </c>
      <c r="BY25" s="42">
        <f>IF(COLUMN()-COLUMN($E$1) &lt;= 'Residential Assumptions'!$I$5,BY21+BY23,0)</f>
        <v>0</v>
      </c>
      <c r="BZ25" s="42">
        <f>IF(COLUMN()-COLUMN($E$1) &lt;= 'Residential Assumptions'!$I$5,BZ21+BZ23,0)</f>
        <v>0</v>
      </c>
      <c r="CA25" s="42">
        <f>IF(COLUMN()-COLUMN($E$1) &lt;= 'Residential Assumptions'!$I$5,CA21+CA23,0)</f>
        <v>0</v>
      </c>
      <c r="CB25" s="42">
        <f>IF(COLUMN()-COLUMN($E$1) &lt;= 'Residential Assumptions'!$I$5,CB21+CB23,0)</f>
        <v>0</v>
      </c>
      <c r="CC25" s="42">
        <f>IF(COLUMN()-COLUMN($E$1) &lt;= 'Residential Assumptions'!$I$5,CC21+CC23,0)</f>
        <v>0</v>
      </c>
      <c r="CD25" s="42">
        <f>IF(COLUMN()-COLUMN($E$1) &lt;= 'Residential Assumptions'!$I$5,CD21+CD23,0)</f>
        <v>0</v>
      </c>
      <c r="CE25" s="42">
        <f>IF(COLUMN()-COLUMN($E$1) &lt;= 'Residential Assumptions'!$I$5,CE21+CE23,0)</f>
        <v>0</v>
      </c>
      <c r="CF25" s="42">
        <f>IF(COLUMN()-COLUMN($E$1) &lt;= 'Residential Assumptions'!$I$5,CF21+CF23,0)</f>
        <v>0</v>
      </c>
      <c r="CG25" s="42">
        <f>IF(COLUMN()-COLUMN($E$1) &lt;= 'Residential Assumptions'!$I$5,CG21+CG23,0)</f>
        <v>0</v>
      </c>
      <c r="CH25" s="42">
        <f>IF(COLUMN()-COLUMN($E$1) &lt;= 'Residential Assumptions'!$I$5,CH21+CH23,0)</f>
        <v>0</v>
      </c>
      <c r="CI25" s="42">
        <f>IF(COLUMN()-COLUMN($E$1) &lt;= 'Residential Assumptions'!$I$5,CI21+CI23,0)</f>
        <v>0</v>
      </c>
      <c r="CJ25" s="42">
        <f>IF(COLUMN()-COLUMN($E$1) &lt;= 'Residential Assumptions'!$I$5,CJ21+CJ23,0)</f>
        <v>0</v>
      </c>
      <c r="CK25" s="42">
        <f>IF(COLUMN()-COLUMN($E$1) &lt;= 'Residential Assumptions'!$I$5,CK21+CK23,0)</f>
        <v>0</v>
      </c>
      <c r="CL25" s="42">
        <f>IF(COLUMN()-COLUMN($E$1) &lt;= 'Residential Assumptions'!$I$5,CL21+CL23,0)</f>
        <v>0</v>
      </c>
      <c r="CM25" s="42">
        <f>IF(COLUMN()-COLUMN($E$1) &lt;= 'Residential Assumptions'!$I$5,CM21+CM23,0)</f>
        <v>0</v>
      </c>
      <c r="CN25" s="42">
        <f>IF(COLUMN()-COLUMN($E$1) &lt;= 'Residential Assumptions'!$I$5,CN21+CN23,0)</f>
        <v>0</v>
      </c>
      <c r="CO25" s="42">
        <f>IF(COLUMN()-COLUMN($E$1) &lt;= 'Residential Assumptions'!$I$5,CO21+CO23,0)</f>
        <v>0</v>
      </c>
      <c r="CP25" s="42">
        <f>IF(COLUMN()-COLUMN($E$1) &lt;= 'Residential Assumptions'!$I$5,CP21+CP23,0)</f>
        <v>0</v>
      </c>
      <c r="CQ25" s="42">
        <f>IF(COLUMN()-COLUMN($E$1) &lt;= 'Residential Assumptions'!$I$5,CQ21+CQ23,0)</f>
        <v>0</v>
      </c>
      <c r="CR25" s="42">
        <f>IF(COLUMN()-COLUMN($E$1) &lt;= 'Residential Assumptions'!$I$5,CR21+CR23,0)</f>
        <v>0</v>
      </c>
      <c r="CS25" s="42">
        <f>IF(COLUMN()-COLUMN($E$1) &lt;= 'Residential Assumptions'!$I$5,CS21+CS23,0)</f>
        <v>0</v>
      </c>
      <c r="CT25" s="42">
        <f>IF(COLUMN()-COLUMN($E$1) &lt;= 'Residential Assumptions'!$I$5,CT21+CT23,0)</f>
        <v>0</v>
      </c>
      <c r="CU25" s="42">
        <f>IF(COLUMN()-COLUMN($E$1) &lt;= 'Residential Assumptions'!$I$5,CU21+CU23,0)</f>
        <v>0</v>
      </c>
      <c r="CV25" s="42">
        <f>IF(COLUMN()-COLUMN($E$1) &lt;= 'Residential Assumptions'!$I$5,CV21+CV23,0)</f>
        <v>0</v>
      </c>
    </row>
    <row r="26" spans="3:100" ht="20.25" customHeight="1">
      <c r="C26" s="25" t="s">
        <v>101</v>
      </c>
      <c r="D26" s="6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</row>
    <row r="27" spans="3:100" ht="20.25" customHeight="1">
      <c r="C27" s="25"/>
      <c r="D27" s="65" t="str">
        <f>D6</f>
        <v>1 Bedroom / 1 Bathroom</v>
      </c>
      <c r="E27" s="42">
        <f>IF(COLUMN()-COLUMN($E$3) &gt; 'Residential Assumptions'!$I$5, 0, IF(E4="No",-'Residential Assumptions'!$C$13*'Residential Assumptions'!$C$5*'Residential Assumptions'!$C$4/'Residential Assumptions'!$C$12, 0))</f>
        <v>-2706840</v>
      </c>
      <c r="F27" s="42">
        <f>IF(COLUMN()-COLUMN($E$3) &gt; 'Residential Assumptions'!$I$5, 0, IF(F4="No",-'Residential Assumptions'!$C$13*'Residential Assumptions'!$C$5*'Residential Assumptions'!$C$4/'Residential Assumptions'!$C$12, 0))</f>
        <v>-2706840</v>
      </c>
      <c r="G27" s="42">
        <f>IF(COLUMN()-COLUMN($E$3) &gt; 'Residential Assumptions'!$I$5, 0, IF(G4="No",-'Residential Assumptions'!$C$13*'Residential Assumptions'!$C$5*'Residential Assumptions'!$C$4/'Residential Assumptions'!$C$12, 0))</f>
        <v>-2706840</v>
      </c>
      <c r="H27" s="42">
        <f>IF(COLUMN()-COLUMN($E$3) &gt; 'Residential Assumptions'!$I$5, 0, IF(H4="No",-'Residential Assumptions'!$C$13*'Residential Assumptions'!$C$5*'Residential Assumptions'!$C$4/'Residential Assumptions'!$C$12, 0))</f>
        <v>0</v>
      </c>
      <c r="I27" s="42">
        <f>IF(COLUMN()-COLUMN($E$3) &gt; 'Residential Assumptions'!$I$5, 0, IF(I4="No",-'Residential Assumptions'!$C$13*'Residential Assumptions'!$C$5*'Residential Assumptions'!$C$4/'Residential Assumptions'!$C$12, 0))</f>
        <v>0</v>
      </c>
      <c r="J27" s="42">
        <f>IF(COLUMN()-COLUMN($E$3) &gt; 'Residential Assumptions'!$I$5, 0, IF(J4="No",-'Residential Assumptions'!$C$13*'Residential Assumptions'!$C$5*'Residential Assumptions'!$C$4/'Residential Assumptions'!$C$12, 0))</f>
        <v>0</v>
      </c>
      <c r="K27" s="42">
        <f>IF(COLUMN()-COLUMN($E$3) &gt; 'Residential Assumptions'!$I$5, 0, IF(K4="No",-'Residential Assumptions'!$C$13*'Residential Assumptions'!$C$5*'Residential Assumptions'!$C$4/'Residential Assumptions'!$C$12, 0))</f>
        <v>0</v>
      </c>
      <c r="L27" s="42">
        <f>IF(COLUMN()-COLUMN($E$3) &gt; 'Residential Assumptions'!$I$5, 0, IF(L4="No",-'Residential Assumptions'!$C$13*'Residential Assumptions'!$C$5*'Residential Assumptions'!$C$4/'Residential Assumptions'!$C$12, 0))</f>
        <v>0</v>
      </c>
      <c r="M27" s="42">
        <f>IF(COLUMN()-COLUMN($E$3) &gt; 'Residential Assumptions'!$I$5, 0, IF(M4="No",-'Residential Assumptions'!$C$13*'Residential Assumptions'!$C$5*'Residential Assumptions'!$C$4/'Residential Assumptions'!$C$12, 0))</f>
        <v>0</v>
      </c>
      <c r="N27" s="42">
        <f>IF(COLUMN()-COLUMN($E$3) &gt; 'Residential Assumptions'!$I$5, 0, IF(N4="No",-'Residential Assumptions'!$C$13*'Residential Assumptions'!$C$5*'Residential Assumptions'!$C$4/'Residential Assumptions'!$C$12, 0))</f>
        <v>0</v>
      </c>
      <c r="O27" s="42">
        <f>IF(COLUMN()-COLUMN($E$3) &gt; 'Residential Assumptions'!$I$5, 0, IF(O4="No",-'Residential Assumptions'!$C$13*'Residential Assumptions'!$C$5*'Residential Assumptions'!$C$4/'Residential Assumptions'!$C$12, 0))</f>
        <v>0</v>
      </c>
      <c r="P27" s="42">
        <f>IF(COLUMN()-COLUMN($E$3) &gt; 'Residential Assumptions'!$I$5, 0, IF(P4="No",-'Residential Assumptions'!$C$13*'Residential Assumptions'!$C$5*'Residential Assumptions'!$C$4/'Residential Assumptions'!$C$12, 0))</f>
        <v>0</v>
      </c>
      <c r="Q27" s="42">
        <f>IF(COLUMN()-COLUMN($E$3) &gt; 'Residential Assumptions'!$I$5, 0, IF(Q4="No",-'Residential Assumptions'!$C$13*'Residential Assumptions'!$C$5*'Residential Assumptions'!$C$4/'Residential Assumptions'!$C$12, 0))</f>
        <v>0</v>
      </c>
      <c r="R27" s="42">
        <f>IF(COLUMN()-COLUMN($E$3) &gt; 'Residential Assumptions'!$I$5, 0, IF(R4="No",-'Residential Assumptions'!$C$13*'Residential Assumptions'!$C$5*'Residential Assumptions'!$C$4/'Residential Assumptions'!$C$12, 0))</f>
        <v>0</v>
      </c>
      <c r="S27" s="42">
        <f>IF(COLUMN()-COLUMN($E$3) &gt; 'Residential Assumptions'!$I$5, 0, IF(S4="No",-'Residential Assumptions'!$C$13*'Residential Assumptions'!$C$5*'Residential Assumptions'!$C$4/'Residential Assumptions'!$C$12, 0))</f>
        <v>0</v>
      </c>
      <c r="T27" s="42">
        <f>IF(COLUMN()-COLUMN($E$3) &gt; 'Residential Assumptions'!$I$5, 0, IF(T4="No",-'Residential Assumptions'!$C$13*'Residential Assumptions'!$C$5*'Residential Assumptions'!$C$4/'Residential Assumptions'!$C$12, 0))</f>
        <v>0</v>
      </c>
      <c r="U27" s="42">
        <f>IF(COLUMN()-COLUMN($E$3) &gt; 'Residential Assumptions'!$I$5, 0, IF(U4="No",-'Residential Assumptions'!$C$13*'Residential Assumptions'!$C$5*'Residential Assumptions'!$C$4/'Residential Assumptions'!$C$12, 0))</f>
        <v>0</v>
      </c>
      <c r="V27" s="42">
        <f>IF(COLUMN()-COLUMN($E$3) &gt; 'Residential Assumptions'!$I$5, 0, IF(V4="No",-'Residential Assumptions'!$C$13*'Residential Assumptions'!$C$5*'Residential Assumptions'!$C$4/'Residential Assumptions'!$C$12, 0))</f>
        <v>0</v>
      </c>
      <c r="W27" s="42">
        <f>IF(COLUMN()-COLUMN($E$3) &gt; 'Residential Assumptions'!$I$5, 0, IF(W4="No",-'Residential Assumptions'!$C$13*'Residential Assumptions'!$C$5*'Residential Assumptions'!$C$4/'Residential Assumptions'!$C$12, 0))</f>
        <v>0</v>
      </c>
      <c r="X27" s="42">
        <f>IF(COLUMN()-COLUMN($E$3) &gt; 'Residential Assumptions'!$I$5, 0, IF(X4="No",-'Residential Assumptions'!$C$13*'Residential Assumptions'!$C$5*'Residential Assumptions'!$C$4/'Residential Assumptions'!$C$12, 0))</f>
        <v>0</v>
      </c>
      <c r="Y27" s="42">
        <f>IF(COLUMN()-COLUMN($E$3) &gt; 'Residential Assumptions'!$I$5, 0, IF(Y4="No",-'Residential Assumptions'!$C$13*'Residential Assumptions'!$C$5*'Residential Assumptions'!$C$4/'Residential Assumptions'!$C$12, 0))</f>
        <v>0</v>
      </c>
      <c r="Z27" s="42">
        <f>IF(COLUMN()-COLUMN($E$3) &gt; 'Residential Assumptions'!$I$5, 0, IF(Z4="No",-'Residential Assumptions'!$C$13*'Residential Assumptions'!$C$5*'Residential Assumptions'!$C$4/'Residential Assumptions'!$C$12, 0))</f>
        <v>0</v>
      </c>
      <c r="AA27" s="42">
        <f>IF(COLUMN()-COLUMN($E$3) &gt; 'Residential Assumptions'!$I$5, 0, IF(AA4="No",-'Residential Assumptions'!$C$13*'Residential Assumptions'!$C$5*'Residential Assumptions'!$C$4/'Residential Assumptions'!$C$12, 0))</f>
        <v>0</v>
      </c>
      <c r="AB27" s="42">
        <f>IF(COLUMN()-COLUMN($E$3) &gt; 'Residential Assumptions'!$I$5, 0, IF(AB4="No",-'Residential Assumptions'!$C$13*'Residential Assumptions'!$C$5*'Residential Assumptions'!$C$4/'Residential Assumptions'!$C$12, 0))</f>
        <v>0</v>
      </c>
      <c r="AC27" s="42">
        <f>IF(COLUMN()-COLUMN($E$3) &gt; 'Residential Assumptions'!$I$5, 0, IF(AC4="No",-'Residential Assumptions'!$C$13*'Residential Assumptions'!$C$5*'Residential Assumptions'!$C$4/'Residential Assumptions'!$C$12, 0))</f>
        <v>0</v>
      </c>
      <c r="AD27" s="42">
        <f>IF(COLUMN()-COLUMN($E$3) &gt; 'Residential Assumptions'!$I$5, 0, IF(AD4="No",-'Residential Assumptions'!$C$13*'Residential Assumptions'!$C$5*'Residential Assumptions'!$C$4/'Residential Assumptions'!$C$12, 0))</f>
        <v>0</v>
      </c>
      <c r="AE27" s="42">
        <f>IF(COLUMN()-COLUMN($E$3) &gt; 'Residential Assumptions'!$I$5, 0, IF(AE4="No",-'Residential Assumptions'!$C$13*'Residential Assumptions'!$C$5*'Residential Assumptions'!$C$4/'Residential Assumptions'!$C$12, 0))</f>
        <v>0</v>
      </c>
      <c r="AF27" s="42">
        <f>IF(COLUMN()-COLUMN($E$3) &gt; 'Residential Assumptions'!$I$5, 0, IF(AF4="No",-'Residential Assumptions'!$C$13*'Residential Assumptions'!$C$5*'Residential Assumptions'!$C$4/'Residential Assumptions'!$C$12, 0))</f>
        <v>0</v>
      </c>
      <c r="AG27" s="42">
        <f>IF(COLUMN()-COLUMN($E$3) &gt; 'Residential Assumptions'!$I$5, 0, IF(AG4="No",-'Residential Assumptions'!$C$13*'Residential Assumptions'!$C$5*'Residential Assumptions'!$C$4/'Residential Assumptions'!$C$12, 0))</f>
        <v>0</v>
      </c>
      <c r="AH27" s="42">
        <f>IF(COLUMN()-COLUMN($E$3) &gt; 'Residential Assumptions'!$I$5, 0, IF(AH4="No",-'Residential Assumptions'!$C$13*'Residential Assumptions'!$C$5*'Residential Assumptions'!$C$4/'Residential Assumptions'!$C$12, 0))</f>
        <v>0</v>
      </c>
      <c r="AI27" s="42">
        <f>IF(COLUMN()-COLUMN($E$3) &gt; 'Residential Assumptions'!$I$5, 0, IF(AI4="No",-'Residential Assumptions'!$C$13*'Residential Assumptions'!$C$5*'Residential Assumptions'!$C$4/'Residential Assumptions'!$C$12, 0))</f>
        <v>0</v>
      </c>
      <c r="AJ27" s="42">
        <f>IF(COLUMN()-COLUMN($E$3) &gt; 'Residential Assumptions'!$I$5, 0, IF(AJ4="No",-'Residential Assumptions'!$C$13*'Residential Assumptions'!$C$5*'Residential Assumptions'!$C$4/'Residential Assumptions'!$C$12, 0))</f>
        <v>0</v>
      </c>
      <c r="AK27" s="42">
        <f>IF(COLUMN()-COLUMN($E$3) &gt; 'Residential Assumptions'!$I$5, 0, IF(AK4="No",-'Residential Assumptions'!$C$13*'Residential Assumptions'!$C$5*'Residential Assumptions'!$C$4/'Residential Assumptions'!$C$12, 0))</f>
        <v>0</v>
      </c>
      <c r="AL27" s="42">
        <f>IF(COLUMN()-COLUMN($E$3) &gt; 'Residential Assumptions'!$I$5, 0, IF(AL4="No",-'Residential Assumptions'!$C$13*'Residential Assumptions'!$C$5*'Residential Assumptions'!$C$4/'Residential Assumptions'!$C$12, 0))</f>
        <v>0</v>
      </c>
      <c r="AM27" s="42">
        <f>IF(COLUMN()-COLUMN($E$3) &gt; 'Residential Assumptions'!$I$5, 0, IF(AM4="No",-'Residential Assumptions'!$C$13*'Residential Assumptions'!$C$5*'Residential Assumptions'!$C$4/'Residential Assumptions'!$C$12, 0))</f>
        <v>0</v>
      </c>
      <c r="AN27" s="42">
        <f>IF(COLUMN()-COLUMN($E$3) &gt; 'Residential Assumptions'!$I$5, 0, IF(AN4="No",-'Residential Assumptions'!$C$13*'Residential Assumptions'!$C$5*'Residential Assumptions'!$C$4/'Residential Assumptions'!$C$12, 0))</f>
        <v>0</v>
      </c>
      <c r="AO27" s="42">
        <f>IF(COLUMN()-COLUMN($E$3) &gt; 'Residential Assumptions'!$I$5, 0, IF(AO4="No",-'Residential Assumptions'!$C$13*'Residential Assumptions'!$C$5*'Residential Assumptions'!$C$4/'Residential Assumptions'!$C$12, 0))</f>
        <v>0</v>
      </c>
      <c r="AP27" s="42">
        <f>IF(COLUMN()-COLUMN($E$3) &gt; 'Residential Assumptions'!$I$5, 0, IF(AP4="No",-'Residential Assumptions'!$C$13*'Residential Assumptions'!$C$5*'Residential Assumptions'!$C$4/'Residential Assumptions'!$C$12, 0))</f>
        <v>0</v>
      </c>
      <c r="AQ27" s="42">
        <f>IF(COLUMN()-COLUMN($E$3) &gt; 'Residential Assumptions'!$I$5, 0, IF(AQ4="No",-'Residential Assumptions'!$C$13*'Residential Assumptions'!$C$5*'Residential Assumptions'!$C$4/'Residential Assumptions'!$C$12, 0))</f>
        <v>0</v>
      </c>
      <c r="AR27" s="42">
        <f>IF(COLUMN()-COLUMN($E$3) &gt; 'Residential Assumptions'!$I$5, 0, IF(AR4="No",-'Residential Assumptions'!$C$13*'Residential Assumptions'!$C$5*'Residential Assumptions'!$C$4/'Residential Assumptions'!$C$12, 0))</f>
        <v>0</v>
      </c>
      <c r="AS27" s="42">
        <f>IF(COLUMN()-COLUMN($E$3) &gt; 'Residential Assumptions'!$I$5, 0, IF(AS4="No",-'Residential Assumptions'!$C$13*'Residential Assumptions'!$C$5*'Residential Assumptions'!$C$4/'Residential Assumptions'!$C$12, 0))</f>
        <v>0</v>
      </c>
      <c r="AT27" s="42">
        <f>IF(COLUMN()-COLUMN($E$3) &gt; 'Residential Assumptions'!$I$5, 0, IF(AT4="No",-'Residential Assumptions'!$C$13*'Residential Assumptions'!$C$5*'Residential Assumptions'!$C$4/'Residential Assumptions'!$C$12, 0))</f>
        <v>0</v>
      </c>
      <c r="AU27" s="42">
        <f>IF(COLUMN()-COLUMN($E$3) &gt; 'Residential Assumptions'!$I$5, 0, IF(AU4="No",-'Residential Assumptions'!$C$13*'Residential Assumptions'!$C$5*'Residential Assumptions'!$C$4/'Residential Assumptions'!$C$12, 0))</f>
        <v>0</v>
      </c>
      <c r="AV27" s="42">
        <f>IF(COLUMN()-COLUMN($E$3) &gt; 'Residential Assumptions'!$I$5, 0, IF(AV4="No",-'Residential Assumptions'!$C$13*'Residential Assumptions'!$C$5*'Residential Assumptions'!$C$4/'Residential Assumptions'!$C$12, 0))</f>
        <v>0</v>
      </c>
      <c r="AW27" s="42">
        <f>IF(COLUMN()-COLUMN($E$3) &gt; 'Residential Assumptions'!$I$5, 0, IF(AW4="No",-'Residential Assumptions'!$C$13*'Residential Assumptions'!$C$5*'Residential Assumptions'!$C$4/'Residential Assumptions'!$C$12, 0))</f>
        <v>0</v>
      </c>
      <c r="AX27" s="42">
        <f>IF(COLUMN()-COLUMN($E$3) &gt; 'Residential Assumptions'!$I$5, 0, IF(AX4="No",-'Residential Assumptions'!$C$13*'Residential Assumptions'!$C$5*'Residential Assumptions'!$C$4/'Residential Assumptions'!$C$12, 0))</f>
        <v>0</v>
      </c>
      <c r="AY27" s="42">
        <f>IF(COLUMN()-COLUMN($E$3) &gt; 'Residential Assumptions'!$I$5, 0, IF(AY4="No",-'Residential Assumptions'!$C$13*'Residential Assumptions'!$C$5*'Residential Assumptions'!$C$4/'Residential Assumptions'!$C$12, 0))</f>
        <v>0</v>
      </c>
      <c r="AZ27" s="42">
        <f>IF(COLUMN()-COLUMN($E$3) &gt; 'Residential Assumptions'!$I$5, 0, IF(AZ4="No",-'Residential Assumptions'!$C$13*'Residential Assumptions'!$C$5*'Residential Assumptions'!$C$4/'Residential Assumptions'!$C$12, 0))</f>
        <v>0</v>
      </c>
      <c r="BA27" s="42">
        <f>IF(COLUMN()-COLUMN($E$3) &gt; 'Residential Assumptions'!$I$5, 0, IF(BA4="No",-'Residential Assumptions'!$C$13*'Residential Assumptions'!$C$5*'Residential Assumptions'!$C$4/'Residential Assumptions'!$C$12, 0))</f>
        <v>0</v>
      </c>
      <c r="BB27" s="42">
        <f>IF(COLUMN()-COLUMN($E$3) &gt; 'Residential Assumptions'!$I$5, 0, IF(BB4="No",-'Residential Assumptions'!$C$13*'Residential Assumptions'!$C$5*'Residential Assumptions'!$C$4/'Residential Assumptions'!$C$12, 0))</f>
        <v>0</v>
      </c>
      <c r="BC27" s="42">
        <f>IF(COLUMN()-COLUMN($E$3) &gt; 'Residential Assumptions'!$I$5, 0, IF(BC4="No",-'Residential Assumptions'!$C$13*'Residential Assumptions'!$C$5*'Residential Assumptions'!$C$4/'Residential Assumptions'!$C$12, 0))</f>
        <v>0</v>
      </c>
      <c r="BD27" s="42">
        <f>IF(COLUMN()-COLUMN($E$3) &gt; 'Residential Assumptions'!$I$5, 0, IF(BD4="No",-'Residential Assumptions'!$C$13*'Residential Assumptions'!$C$5*'Residential Assumptions'!$C$4/'Residential Assumptions'!$C$12, 0))</f>
        <v>0</v>
      </c>
      <c r="BE27" s="42">
        <f>IF(COLUMN()-COLUMN($E$3) &gt; 'Residential Assumptions'!$I$5, 0, IF(BE4="No",-'Residential Assumptions'!$C$13*'Residential Assumptions'!$C$5*'Residential Assumptions'!$C$4/'Residential Assumptions'!$C$12, 0))</f>
        <v>0</v>
      </c>
      <c r="BF27" s="42">
        <f>IF(COLUMN()-COLUMN($E$3) &gt; 'Residential Assumptions'!$I$5, 0, IF(BF4="No",-'Residential Assumptions'!$C$13*'Residential Assumptions'!$C$5*'Residential Assumptions'!$C$4/'Residential Assumptions'!$C$12, 0))</f>
        <v>0</v>
      </c>
      <c r="BG27" s="42">
        <f>IF(COLUMN()-COLUMN($E$3) &gt; 'Residential Assumptions'!$I$5, 0, IF(BG4="No",-'Residential Assumptions'!$C$13*'Residential Assumptions'!$C$5*'Residential Assumptions'!$C$4/'Residential Assumptions'!$C$12, 0))</f>
        <v>0</v>
      </c>
      <c r="BH27" s="42">
        <f>IF(COLUMN()-COLUMN($E$3) &gt; 'Residential Assumptions'!$I$5, 0, IF(BH4="No",-'Residential Assumptions'!$C$13*'Residential Assumptions'!$C$5*'Residential Assumptions'!$C$4/'Residential Assumptions'!$C$12, 0))</f>
        <v>0</v>
      </c>
      <c r="BI27" s="42">
        <f>IF(COLUMN()-COLUMN($E$3) &gt; 'Residential Assumptions'!$I$5, 0, IF(BI4="No",-'Residential Assumptions'!$C$13*'Residential Assumptions'!$C$5*'Residential Assumptions'!$C$4/'Residential Assumptions'!$C$12, 0))</f>
        <v>0</v>
      </c>
      <c r="BJ27" s="42">
        <f>IF(COLUMN()-COLUMN($E$3) &gt; 'Residential Assumptions'!$I$5, 0, IF(BJ4="No",-'Residential Assumptions'!$C$13*'Residential Assumptions'!$C$5*'Residential Assumptions'!$C$4/'Residential Assumptions'!$C$12, 0))</f>
        <v>0</v>
      </c>
      <c r="BK27" s="42">
        <f>IF(COLUMN()-COLUMN($E$3) &gt; 'Residential Assumptions'!$I$5, 0, IF(BK4="No",-'Residential Assumptions'!$C$13*'Residential Assumptions'!$C$5*'Residential Assumptions'!$C$4/'Residential Assumptions'!$C$12, 0))</f>
        <v>0</v>
      </c>
      <c r="BL27" s="42">
        <f>IF(COLUMN()-COLUMN($E$3) &gt; 'Residential Assumptions'!$I$5, 0, IF(BL4="No",-'Residential Assumptions'!$C$13*'Residential Assumptions'!$C$5*'Residential Assumptions'!$C$4/'Residential Assumptions'!$C$12, 0))</f>
        <v>0</v>
      </c>
      <c r="BM27" s="42">
        <f>IF(COLUMN()-COLUMN($E$3) &gt; 'Residential Assumptions'!$I$5, 0, IF(BM4="No",-'Residential Assumptions'!$C$13*'Residential Assumptions'!$C$5*'Residential Assumptions'!$C$4/'Residential Assumptions'!$C$12, 0))</f>
        <v>0</v>
      </c>
      <c r="BN27" s="42">
        <f>IF(COLUMN()-COLUMN($E$3) &gt; 'Residential Assumptions'!$I$5, 0, IF(BN4="No",-'Residential Assumptions'!$C$13*'Residential Assumptions'!$C$5*'Residential Assumptions'!$C$4/'Residential Assumptions'!$C$12, 0))</f>
        <v>0</v>
      </c>
      <c r="BO27" s="42">
        <f>IF(COLUMN()-COLUMN($E$3) &gt; 'Residential Assumptions'!$I$5, 0, IF(BO4="No",-'Residential Assumptions'!$C$13*'Residential Assumptions'!$C$5*'Residential Assumptions'!$C$4/'Residential Assumptions'!$C$12, 0))</f>
        <v>0</v>
      </c>
      <c r="BP27" s="42">
        <f>IF(COLUMN()-COLUMN($E$3) &gt; 'Residential Assumptions'!$I$5, 0, IF(BP4="No",-'Residential Assumptions'!$C$13*'Residential Assumptions'!$C$5*'Residential Assumptions'!$C$4/'Residential Assumptions'!$C$12, 0))</f>
        <v>0</v>
      </c>
      <c r="BQ27" s="42">
        <f>IF(COLUMN()-COLUMN($E$3) &gt; 'Residential Assumptions'!$I$5, 0, IF(BQ4="No",-'Residential Assumptions'!$C$13*'Residential Assumptions'!$C$5*'Residential Assumptions'!$C$4/'Residential Assumptions'!$C$12, 0))</f>
        <v>0</v>
      </c>
      <c r="BR27" s="42">
        <f>IF(COLUMN()-COLUMN($E$3) &gt; 'Residential Assumptions'!$I$5, 0, IF(BR4="No",-'Residential Assumptions'!$C$13*'Residential Assumptions'!$C$5*'Residential Assumptions'!$C$4/'Residential Assumptions'!$C$12, 0))</f>
        <v>0</v>
      </c>
      <c r="BS27" s="42">
        <f>IF(COLUMN()-COLUMN($E$3) &gt; 'Residential Assumptions'!$I$5, 0, IF(BS4="No",-'Residential Assumptions'!$C$13*'Residential Assumptions'!$C$5*'Residential Assumptions'!$C$4/'Residential Assumptions'!$C$12, 0))</f>
        <v>0</v>
      </c>
      <c r="BT27" s="42">
        <f>IF(COLUMN()-COLUMN($E$3) &gt; 'Residential Assumptions'!$I$5, 0, IF(BT4="No",-'Residential Assumptions'!$C$13*'Residential Assumptions'!$C$5*'Residential Assumptions'!$C$4/'Residential Assumptions'!$C$12, 0))</f>
        <v>0</v>
      </c>
      <c r="BU27" s="42">
        <f>IF(COLUMN()-COLUMN($E$3) &gt; 'Residential Assumptions'!$I$5, 0, IF(BU4="No",-'Residential Assumptions'!$C$13*'Residential Assumptions'!$C$5*'Residential Assumptions'!$C$4/'Residential Assumptions'!$C$12, 0))</f>
        <v>0</v>
      </c>
      <c r="BV27" s="42">
        <f>IF(COLUMN()-COLUMN($E$3) &gt; 'Residential Assumptions'!$I$5, 0, IF(BV4="No",-'Residential Assumptions'!$C$13*'Residential Assumptions'!$C$5*'Residential Assumptions'!$C$4/'Residential Assumptions'!$C$12, 0))</f>
        <v>0</v>
      </c>
      <c r="BW27" s="42">
        <f>IF(COLUMN()-COLUMN($E$3) &gt; 'Residential Assumptions'!$I$5, 0, IF(BW4="No",-'Residential Assumptions'!$C$13*'Residential Assumptions'!$C$5*'Residential Assumptions'!$C$4/'Residential Assumptions'!$C$12, 0))</f>
        <v>0</v>
      </c>
      <c r="BX27" s="42">
        <f>IF(COLUMN()-COLUMN($E$3) &gt; 'Residential Assumptions'!$I$5, 0, IF(BX4="No",-'Residential Assumptions'!$C$13*'Residential Assumptions'!$C$5*'Residential Assumptions'!$C$4/'Residential Assumptions'!$C$12, 0))</f>
        <v>0</v>
      </c>
      <c r="BY27" s="42">
        <f>IF(COLUMN()-COLUMN($E$3) &gt; 'Residential Assumptions'!$I$5, 0, IF(BY4="No",-'Residential Assumptions'!$C$13*'Residential Assumptions'!$C$5*'Residential Assumptions'!$C$4/'Residential Assumptions'!$C$12, 0))</f>
        <v>0</v>
      </c>
      <c r="BZ27" s="42">
        <f>IF(COLUMN()-COLUMN($E$3) &gt; 'Residential Assumptions'!$I$5, 0, IF(BZ4="No",-'Residential Assumptions'!$C$13*'Residential Assumptions'!$C$5*'Residential Assumptions'!$C$4/'Residential Assumptions'!$C$12, 0))</f>
        <v>0</v>
      </c>
      <c r="CA27" s="42">
        <f>IF(COLUMN()-COLUMN($E$3) &gt; 'Residential Assumptions'!$I$5, 0, IF(CA4="No",-'Residential Assumptions'!$C$13*'Residential Assumptions'!$C$5*'Residential Assumptions'!$C$4/'Residential Assumptions'!$C$12, 0))</f>
        <v>0</v>
      </c>
      <c r="CB27" s="42">
        <f>IF(COLUMN()-COLUMN($E$3) &gt; 'Residential Assumptions'!$I$5, 0, IF(CB4="No",-'Residential Assumptions'!$C$13*'Residential Assumptions'!$C$5*'Residential Assumptions'!$C$4/'Residential Assumptions'!$C$12, 0))</f>
        <v>0</v>
      </c>
      <c r="CC27" s="42">
        <f>IF(COLUMN()-COLUMN($E$3) &gt; 'Residential Assumptions'!$I$5, 0, IF(CC4="No",-'Residential Assumptions'!$C$13*'Residential Assumptions'!$C$5*'Residential Assumptions'!$C$4/'Residential Assumptions'!$C$12, 0))</f>
        <v>0</v>
      </c>
      <c r="CD27" s="42">
        <f>IF(COLUMN()-COLUMN($E$3) &gt; 'Residential Assumptions'!$I$5, 0, IF(CD4="No",-'Residential Assumptions'!$C$13*'Residential Assumptions'!$C$5*'Residential Assumptions'!$C$4/'Residential Assumptions'!$C$12, 0))</f>
        <v>0</v>
      </c>
      <c r="CE27" s="42">
        <f>IF(COLUMN()-COLUMN($E$3) &gt; 'Residential Assumptions'!$I$5, 0, IF(CE4="No",-'Residential Assumptions'!$C$13*'Residential Assumptions'!$C$5*'Residential Assumptions'!$C$4/'Residential Assumptions'!$C$12, 0))</f>
        <v>0</v>
      </c>
      <c r="CF27" s="42">
        <f>IF(COLUMN()-COLUMN($E$3) &gt; 'Residential Assumptions'!$I$5, 0, IF(CF4="No",-'Residential Assumptions'!$C$13*'Residential Assumptions'!$C$5*'Residential Assumptions'!$C$4/'Residential Assumptions'!$C$12, 0))</f>
        <v>0</v>
      </c>
      <c r="CG27" s="42">
        <f>IF(COLUMN()-COLUMN($E$3) &gt; 'Residential Assumptions'!$I$5, 0, IF(CG4="No",-'Residential Assumptions'!$C$13*'Residential Assumptions'!$C$5*'Residential Assumptions'!$C$4/'Residential Assumptions'!$C$12, 0))</f>
        <v>0</v>
      </c>
      <c r="CH27" s="42">
        <f>IF(COLUMN()-COLUMN($E$3) &gt; 'Residential Assumptions'!$I$5, 0, IF(CH4="No",-'Residential Assumptions'!$C$13*'Residential Assumptions'!$C$5*'Residential Assumptions'!$C$4/'Residential Assumptions'!$C$12, 0))</f>
        <v>0</v>
      </c>
      <c r="CI27" s="42">
        <f>IF(COLUMN()-COLUMN($E$3) &gt; 'Residential Assumptions'!$I$5, 0, IF(CI4="No",-'Residential Assumptions'!$C$13*'Residential Assumptions'!$C$5*'Residential Assumptions'!$C$4/'Residential Assumptions'!$C$12, 0))</f>
        <v>0</v>
      </c>
      <c r="CJ27" s="42">
        <f>IF(COLUMN()-COLUMN($E$3) &gt; 'Residential Assumptions'!$I$5, 0, IF(CJ4="No",-'Residential Assumptions'!$C$13*'Residential Assumptions'!$C$5*'Residential Assumptions'!$C$4/'Residential Assumptions'!$C$12, 0))</f>
        <v>0</v>
      </c>
      <c r="CK27" s="42">
        <f>IF(COLUMN()-COLUMN($E$3) &gt; 'Residential Assumptions'!$I$5, 0, IF(CK4="No",-'Residential Assumptions'!$C$13*'Residential Assumptions'!$C$5*'Residential Assumptions'!$C$4/'Residential Assumptions'!$C$12, 0))</f>
        <v>0</v>
      </c>
      <c r="CL27" s="42">
        <f>IF(COLUMN()-COLUMN($E$3) &gt; 'Residential Assumptions'!$I$5, 0, IF(CL4="No",-'Residential Assumptions'!$C$13*'Residential Assumptions'!$C$5*'Residential Assumptions'!$C$4/'Residential Assumptions'!$C$12, 0))</f>
        <v>0</v>
      </c>
      <c r="CM27" s="42">
        <f>IF(COLUMN()-COLUMN($E$3) &gt; 'Residential Assumptions'!$I$5, 0, IF(CM4="No",-'Residential Assumptions'!$C$13*'Residential Assumptions'!$C$5*'Residential Assumptions'!$C$4/'Residential Assumptions'!$C$12, 0))</f>
        <v>0</v>
      </c>
      <c r="CN27" s="42">
        <f>IF(COLUMN()-COLUMN($E$3) &gt; 'Residential Assumptions'!$I$5, 0, IF(CN4="No",-'Residential Assumptions'!$C$13*'Residential Assumptions'!$C$5*'Residential Assumptions'!$C$4/'Residential Assumptions'!$C$12, 0))</f>
        <v>0</v>
      </c>
      <c r="CO27" s="42">
        <f>IF(COLUMN()-COLUMN($E$3) &gt; 'Residential Assumptions'!$I$5, 0, IF(CO4="No",-'Residential Assumptions'!$C$13*'Residential Assumptions'!$C$5*'Residential Assumptions'!$C$4/'Residential Assumptions'!$C$12, 0))</f>
        <v>0</v>
      </c>
      <c r="CP27" s="42">
        <f>IF(COLUMN()-COLUMN($E$3) &gt; 'Residential Assumptions'!$I$5, 0, IF(CP4="No",-'Residential Assumptions'!$C$13*'Residential Assumptions'!$C$5*'Residential Assumptions'!$C$4/'Residential Assumptions'!$C$12, 0))</f>
        <v>0</v>
      </c>
      <c r="CQ27" s="42">
        <f>IF(COLUMN()-COLUMN($E$3) &gt; 'Residential Assumptions'!$I$5, 0, IF(CQ4="No",-'Residential Assumptions'!$C$13*'Residential Assumptions'!$C$5*'Residential Assumptions'!$C$4/'Residential Assumptions'!$C$12, 0))</f>
        <v>0</v>
      </c>
      <c r="CR27" s="42">
        <f>IF(COLUMN()-COLUMN($E$3) &gt; 'Residential Assumptions'!$I$5, 0, IF(CR4="No",-'Residential Assumptions'!$C$13*'Residential Assumptions'!$C$5*'Residential Assumptions'!$C$4/'Residential Assumptions'!$C$12, 0))</f>
        <v>0</v>
      </c>
      <c r="CS27" s="42">
        <f>IF(COLUMN()-COLUMN($E$3) &gt; 'Residential Assumptions'!$I$5, 0, IF(CS4="No",-'Residential Assumptions'!$C$13*'Residential Assumptions'!$C$5*'Residential Assumptions'!$C$4/'Residential Assumptions'!$C$12, 0))</f>
        <v>0</v>
      </c>
      <c r="CT27" s="42">
        <f>IF(COLUMN()-COLUMN($E$3) &gt; 'Residential Assumptions'!$I$5, 0, IF(CT4="No",-'Residential Assumptions'!$C$13*'Residential Assumptions'!$C$5*'Residential Assumptions'!$C$4/'Residential Assumptions'!$C$12, 0))</f>
        <v>0</v>
      </c>
      <c r="CU27" s="42">
        <f>IF(COLUMN()-COLUMN($E$3) &gt; 'Residential Assumptions'!$I$5, 0, IF(CU4="No",-'Residential Assumptions'!$C$13*'Residential Assumptions'!$C$5*'Residential Assumptions'!$C$4/'Residential Assumptions'!$C$12, 0))</f>
        <v>0</v>
      </c>
      <c r="CV27" s="42">
        <f>IF(COLUMN()-COLUMN($E$3) &gt; 'Residential Assumptions'!$I$5, 0, IF(CV4="No",-'Residential Assumptions'!$C$13*'Residential Assumptions'!$C$5*'Residential Assumptions'!$C$4/'Residential Assumptions'!$C$12, 0))</f>
        <v>0</v>
      </c>
    </row>
    <row r="28" spans="3:100" ht="20.25" customHeight="1">
      <c r="C28" s="25"/>
      <c r="D28" s="64" t="str">
        <f>D7</f>
        <v>2 Bedroom / 2 Bathroom</v>
      </c>
      <c r="E28" s="55">
        <f>IF(COLUMN()-COLUMN($E$3) &gt; 'Residential Assumptions'!$I$5, 0, IF(E4="No",-'Residential Assumptions'!$F$13*'Residential Assumptions'!$F$5*'Residential Assumptions'!$F$4/'Residential Assumptions'!$F$12, 0))</f>
        <v>-946080</v>
      </c>
      <c r="F28" s="55">
        <f>IF(COLUMN()-COLUMN($E$3) &gt; 'Residential Assumptions'!$I$5, 0, IF(F4="No",-'Residential Assumptions'!$F$13*'Residential Assumptions'!$F$5*'Residential Assumptions'!$F$4/'Residential Assumptions'!$F$12, 0))</f>
        <v>-946080</v>
      </c>
      <c r="G28" s="55">
        <f>IF(COLUMN()-COLUMN($E$3) &gt; 'Residential Assumptions'!$I$5, 0, IF(G4="No",-'Residential Assumptions'!$F$13*'Residential Assumptions'!$F$5*'Residential Assumptions'!$F$4/'Residential Assumptions'!$F$12, 0))</f>
        <v>-946080</v>
      </c>
      <c r="H28" s="55">
        <f>IF(COLUMN()-COLUMN($E$3) &gt; 'Residential Assumptions'!$I$5, 0, IF(H4="No",-'Residential Assumptions'!$F$13*'Residential Assumptions'!$F$5*'Residential Assumptions'!$F$4/'Residential Assumptions'!$F$12, 0))</f>
        <v>0</v>
      </c>
      <c r="I28" s="55">
        <f>IF(COLUMN()-COLUMN($E$3) &gt; 'Residential Assumptions'!$I$5, 0, IF(I4="No",-'Residential Assumptions'!$F$13*'Residential Assumptions'!$F$5*'Residential Assumptions'!$F$4/'Residential Assumptions'!$F$12, 0))</f>
        <v>0</v>
      </c>
      <c r="J28" s="55">
        <f>IF(COLUMN()-COLUMN($E$3) &gt; 'Residential Assumptions'!$I$5, 0, IF(J4="No",-'Residential Assumptions'!$F$13*'Residential Assumptions'!$F$5*'Residential Assumptions'!$F$4/'Residential Assumptions'!$F$12, 0))</f>
        <v>0</v>
      </c>
      <c r="K28" s="55">
        <f>IF(COLUMN()-COLUMN($E$3) &gt; 'Residential Assumptions'!$I$5, 0, IF(K4="No",-'Residential Assumptions'!$F$13*'Residential Assumptions'!$F$5*'Residential Assumptions'!$F$4/'Residential Assumptions'!$F$12, 0))</f>
        <v>0</v>
      </c>
      <c r="L28" s="55">
        <f>IF(COLUMN()-COLUMN($E$3) &gt; 'Residential Assumptions'!$I$5, 0, IF(L4="No",-'Residential Assumptions'!$F$13*'Residential Assumptions'!$F$5*'Residential Assumptions'!$F$4/'Residential Assumptions'!$F$12, 0))</f>
        <v>0</v>
      </c>
      <c r="M28" s="55">
        <f>IF(COLUMN()-COLUMN($E$3) &gt; 'Residential Assumptions'!$I$5, 0, IF(M4="No",-'Residential Assumptions'!$F$13*'Residential Assumptions'!$F$5*'Residential Assumptions'!$F$4/'Residential Assumptions'!$F$12, 0))</f>
        <v>0</v>
      </c>
      <c r="N28" s="55">
        <f>IF(COLUMN()-COLUMN($E$3) &gt; 'Residential Assumptions'!$I$5, 0, IF(N4="No",-'Residential Assumptions'!$F$13*'Residential Assumptions'!$F$5*'Residential Assumptions'!$F$4/'Residential Assumptions'!$F$12, 0))</f>
        <v>0</v>
      </c>
      <c r="O28" s="55">
        <f>IF(COLUMN()-COLUMN($E$3) &gt; 'Residential Assumptions'!$I$5, 0, IF(O4="No",-'Residential Assumptions'!$F$13*'Residential Assumptions'!$F$5*'Residential Assumptions'!$F$4/'Residential Assumptions'!$F$12, 0))</f>
        <v>0</v>
      </c>
      <c r="P28" s="55">
        <f>IF(COLUMN()-COLUMN($E$3) &gt; 'Residential Assumptions'!$I$5, 0, IF(P4="No",-'Residential Assumptions'!$F$13*'Residential Assumptions'!$F$5*'Residential Assumptions'!$F$4/'Residential Assumptions'!$F$12, 0))</f>
        <v>0</v>
      </c>
      <c r="Q28" s="55">
        <f>IF(COLUMN()-COLUMN($E$3) &gt; 'Residential Assumptions'!$I$5, 0, IF(Q4="No",-'Residential Assumptions'!$F$13*'Residential Assumptions'!$F$5*'Residential Assumptions'!$F$4/'Residential Assumptions'!$F$12, 0))</f>
        <v>0</v>
      </c>
      <c r="R28" s="55">
        <f>IF(COLUMN()-COLUMN($E$3) &gt; 'Residential Assumptions'!$I$5, 0, IF(R4="No",-'Residential Assumptions'!$F$13*'Residential Assumptions'!$F$5*'Residential Assumptions'!$F$4/'Residential Assumptions'!$F$12, 0))</f>
        <v>0</v>
      </c>
      <c r="S28" s="55">
        <f>IF(COLUMN()-COLUMN($E$3) &gt; 'Residential Assumptions'!$I$5, 0, IF(S4="No",-'Residential Assumptions'!$F$13*'Residential Assumptions'!$F$5*'Residential Assumptions'!$F$4/'Residential Assumptions'!$F$12, 0))</f>
        <v>0</v>
      </c>
      <c r="T28" s="55">
        <f>IF(COLUMN()-COLUMN($E$3) &gt; 'Residential Assumptions'!$I$5, 0, IF(T4="No",-'Residential Assumptions'!$F$13*'Residential Assumptions'!$F$5*'Residential Assumptions'!$F$4/'Residential Assumptions'!$F$12, 0))</f>
        <v>0</v>
      </c>
      <c r="U28" s="55">
        <f>IF(COLUMN()-COLUMN($E$3) &gt; 'Residential Assumptions'!$I$5, 0, IF(U4="No",-'Residential Assumptions'!$F$13*'Residential Assumptions'!$F$5*'Residential Assumptions'!$F$4/'Residential Assumptions'!$F$12, 0))</f>
        <v>0</v>
      </c>
      <c r="V28" s="55">
        <f>IF(COLUMN()-COLUMN($E$3) &gt; 'Residential Assumptions'!$I$5, 0, IF(V4="No",-'Residential Assumptions'!$F$13*'Residential Assumptions'!$F$5*'Residential Assumptions'!$F$4/'Residential Assumptions'!$F$12, 0))</f>
        <v>0</v>
      </c>
      <c r="W28" s="55">
        <f>IF(COLUMN()-COLUMN($E$3) &gt; 'Residential Assumptions'!$I$5, 0, IF(W4="No",-'Residential Assumptions'!$F$13*'Residential Assumptions'!$F$5*'Residential Assumptions'!$F$4/'Residential Assumptions'!$F$12, 0))</f>
        <v>0</v>
      </c>
      <c r="X28" s="55">
        <f>IF(COLUMN()-COLUMN($E$3) &gt; 'Residential Assumptions'!$I$5, 0, IF(X4="No",-'Residential Assumptions'!$F$13*'Residential Assumptions'!$F$5*'Residential Assumptions'!$F$4/'Residential Assumptions'!$F$12, 0))</f>
        <v>0</v>
      </c>
      <c r="Y28" s="55">
        <f>IF(COLUMN()-COLUMN($E$3) &gt; 'Residential Assumptions'!$I$5, 0, IF(Y4="No",-'Residential Assumptions'!$F$13*'Residential Assumptions'!$F$5*'Residential Assumptions'!$F$4/'Residential Assumptions'!$F$12, 0))</f>
        <v>0</v>
      </c>
      <c r="Z28" s="55">
        <f>IF(COLUMN()-COLUMN($E$3) &gt; 'Residential Assumptions'!$I$5, 0, IF(Z4="No",-'Residential Assumptions'!$F$13*'Residential Assumptions'!$F$5*'Residential Assumptions'!$F$4/'Residential Assumptions'!$F$12, 0))</f>
        <v>0</v>
      </c>
      <c r="AA28" s="55">
        <f>IF(COLUMN()-COLUMN($E$3) &gt; 'Residential Assumptions'!$I$5, 0, IF(AA4="No",-'Residential Assumptions'!$F$13*'Residential Assumptions'!$F$5*'Residential Assumptions'!$F$4/'Residential Assumptions'!$F$12, 0))</f>
        <v>0</v>
      </c>
      <c r="AB28" s="55">
        <f>IF(COLUMN()-COLUMN($E$3) &gt; 'Residential Assumptions'!$I$5, 0, IF(AB4="No",-'Residential Assumptions'!$F$13*'Residential Assumptions'!$F$5*'Residential Assumptions'!$F$4/'Residential Assumptions'!$F$12, 0))</f>
        <v>0</v>
      </c>
      <c r="AC28" s="55">
        <f>IF(COLUMN()-COLUMN($E$3) &gt; 'Residential Assumptions'!$I$5, 0, IF(AC4="No",-'Residential Assumptions'!$F$13*'Residential Assumptions'!$F$5*'Residential Assumptions'!$F$4/'Residential Assumptions'!$F$12, 0))</f>
        <v>0</v>
      </c>
      <c r="AD28" s="55">
        <f>IF(COLUMN()-COLUMN($E$3) &gt; 'Residential Assumptions'!$I$5, 0, IF(AD4="No",-'Residential Assumptions'!$F$13*'Residential Assumptions'!$F$5*'Residential Assumptions'!$F$4/'Residential Assumptions'!$F$12, 0))</f>
        <v>0</v>
      </c>
      <c r="AE28" s="55">
        <f>IF(COLUMN()-COLUMN($E$3) &gt; 'Residential Assumptions'!$I$5, 0, IF(AE4="No",-'Residential Assumptions'!$F$13*'Residential Assumptions'!$F$5*'Residential Assumptions'!$F$4/'Residential Assumptions'!$F$12, 0))</f>
        <v>0</v>
      </c>
      <c r="AF28" s="55">
        <f>IF(COLUMN()-COLUMN($E$3) &gt; 'Residential Assumptions'!$I$5, 0, IF(AF4="No",-'Residential Assumptions'!$F$13*'Residential Assumptions'!$F$5*'Residential Assumptions'!$F$4/'Residential Assumptions'!$F$12, 0))</f>
        <v>0</v>
      </c>
      <c r="AG28" s="55">
        <f>IF(COLUMN()-COLUMN($E$3) &gt; 'Residential Assumptions'!$I$5, 0, IF(AG4="No",-'Residential Assumptions'!$F$13*'Residential Assumptions'!$F$5*'Residential Assumptions'!$F$4/'Residential Assumptions'!$F$12, 0))</f>
        <v>0</v>
      </c>
      <c r="AH28" s="55">
        <f>IF(COLUMN()-COLUMN($E$3) &gt; 'Residential Assumptions'!$I$5, 0, IF(AH4="No",-'Residential Assumptions'!$F$13*'Residential Assumptions'!$F$5*'Residential Assumptions'!$F$4/'Residential Assumptions'!$F$12, 0))</f>
        <v>0</v>
      </c>
      <c r="AI28" s="55">
        <f>IF(COLUMN()-COLUMN($E$3) &gt; 'Residential Assumptions'!$I$5, 0, IF(AI4="No",-'Residential Assumptions'!$F$13*'Residential Assumptions'!$F$5*'Residential Assumptions'!$F$4/'Residential Assumptions'!$F$12, 0))</f>
        <v>0</v>
      </c>
      <c r="AJ28" s="55">
        <f>IF(COLUMN()-COLUMN($E$3) &gt; 'Residential Assumptions'!$I$5, 0, IF(AJ4="No",-'Residential Assumptions'!$F$13*'Residential Assumptions'!$F$5*'Residential Assumptions'!$F$4/'Residential Assumptions'!$F$12, 0))</f>
        <v>0</v>
      </c>
      <c r="AK28" s="55">
        <f>IF(COLUMN()-COLUMN($E$3) &gt; 'Residential Assumptions'!$I$5, 0, IF(AK4="No",-'Residential Assumptions'!$F$13*'Residential Assumptions'!$F$5*'Residential Assumptions'!$F$4/'Residential Assumptions'!$F$12, 0))</f>
        <v>0</v>
      </c>
      <c r="AL28" s="55">
        <f>IF(COLUMN()-COLUMN($E$3) &gt; 'Residential Assumptions'!$I$5, 0, IF(AL4="No",-'Residential Assumptions'!$F$13*'Residential Assumptions'!$F$5*'Residential Assumptions'!$F$4/'Residential Assumptions'!$F$12, 0))</f>
        <v>0</v>
      </c>
      <c r="AM28" s="55">
        <f>IF(COLUMN()-COLUMN($E$3) &gt; 'Residential Assumptions'!$I$5, 0, IF(AM4="No",-'Residential Assumptions'!$F$13*'Residential Assumptions'!$F$5*'Residential Assumptions'!$F$4/'Residential Assumptions'!$F$12, 0))</f>
        <v>0</v>
      </c>
      <c r="AN28" s="55">
        <f>IF(COLUMN()-COLUMN($E$3) &gt; 'Residential Assumptions'!$I$5, 0, IF(AN4="No",-'Residential Assumptions'!$F$13*'Residential Assumptions'!$F$5*'Residential Assumptions'!$F$4/'Residential Assumptions'!$F$12, 0))</f>
        <v>0</v>
      </c>
      <c r="AO28" s="55">
        <f>IF(COLUMN()-COLUMN($E$3) &gt; 'Residential Assumptions'!$I$5, 0, IF(AO4="No",-'Residential Assumptions'!$F$13*'Residential Assumptions'!$F$5*'Residential Assumptions'!$F$4/'Residential Assumptions'!$F$12, 0))</f>
        <v>0</v>
      </c>
      <c r="AP28" s="55">
        <f>IF(COLUMN()-COLUMN($E$3) &gt; 'Residential Assumptions'!$I$5, 0, IF(AP4="No",-'Residential Assumptions'!$F$13*'Residential Assumptions'!$F$5*'Residential Assumptions'!$F$4/'Residential Assumptions'!$F$12, 0))</f>
        <v>0</v>
      </c>
      <c r="AQ28" s="55">
        <f>IF(COLUMN()-COLUMN($E$3) &gt; 'Residential Assumptions'!$I$5, 0, IF(AQ4="No",-'Residential Assumptions'!$F$13*'Residential Assumptions'!$F$5*'Residential Assumptions'!$F$4/'Residential Assumptions'!$F$12, 0))</f>
        <v>0</v>
      </c>
      <c r="AR28" s="55">
        <f>IF(COLUMN()-COLUMN($E$3) &gt; 'Residential Assumptions'!$I$5, 0, IF(AR4="No",-'Residential Assumptions'!$F$13*'Residential Assumptions'!$F$5*'Residential Assumptions'!$F$4/'Residential Assumptions'!$F$12, 0))</f>
        <v>0</v>
      </c>
      <c r="AS28" s="55">
        <f>IF(COLUMN()-COLUMN($E$3) &gt; 'Residential Assumptions'!$I$5, 0, IF(AS4="No",-'Residential Assumptions'!$F$13*'Residential Assumptions'!$F$5*'Residential Assumptions'!$F$4/'Residential Assumptions'!$F$12, 0))</f>
        <v>0</v>
      </c>
      <c r="AT28" s="55">
        <f>IF(COLUMN()-COLUMN($E$3) &gt; 'Residential Assumptions'!$I$5, 0, IF(AT4="No",-'Residential Assumptions'!$F$13*'Residential Assumptions'!$F$5*'Residential Assumptions'!$F$4/'Residential Assumptions'!$F$12, 0))</f>
        <v>0</v>
      </c>
      <c r="AU28" s="55">
        <f>IF(COLUMN()-COLUMN($E$3) &gt; 'Residential Assumptions'!$I$5, 0, IF(AU4="No",-'Residential Assumptions'!$F$13*'Residential Assumptions'!$F$5*'Residential Assumptions'!$F$4/'Residential Assumptions'!$F$12, 0))</f>
        <v>0</v>
      </c>
      <c r="AV28" s="55">
        <f>IF(COLUMN()-COLUMN($E$3) &gt; 'Residential Assumptions'!$I$5, 0, IF(AV4="No",-'Residential Assumptions'!$F$13*'Residential Assumptions'!$F$5*'Residential Assumptions'!$F$4/'Residential Assumptions'!$F$12, 0))</f>
        <v>0</v>
      </c>
      <c r="AW28" s="55">
        <f>IF(COLUMN()-COLUMN($E$3) &gt; 'Residential Assumptions'!$I$5, 0, IF(AW4="No",-'Residential Assumptions'!$F$13*'Residential Assumptions'!$F$5*'Residential Assumptions'!$F$4/'Residential Assumptions'!$F$12, 0))</f>
        <v>0</v>
      </c>
      <c r="AX28" s="55">
        <f>IF(COLUMN()-COLUMN($E$3) &gt; 'Residential Assumptions'!$I$5, 0, IF(AX4="No",-'Residential Assumptions'!$F$13*'Residential Assumptions'!$F$5*'Residential Assumptions'!$F$4/'Residential Assumptions'!$F$12, 0))</f>
        <v>0</v>
      </c>
      <c r="AY28" s="55">
        <f>IF(COLUMN()-COLUMN($E$3) &gt; 'Residential Assumptions'!$I$5, 0, IF(AY4="No",-'Residential Assumptions'!$F$13*'Residential Assumptions'!$F$5*'Residential Assumptions'!$F$4/'Residential Assumptions'!$F$12, 0))</f>
        <v>0</v>
      </c>
      <c r="AZ28" s="55">
        <f>IF(COLUMN()-COLUMN($E$3) &gt; 'Residential Assumptions'!$I$5, 0, IF(AZ4="No",-'Residential Assumptions'!$F$13*'Residential Assumptions'!$F$5*'Residential Assumptions'!$F$4/'Residential Assumptions'!$F$12, 0))</f>
        <v>0</v>
      </c>
      <c r="BA28" s="55">
        <f>IF(COLUMN()-COLUMN($E$3) &gt; 'Residential Assumptions'!$I$5, 0, IF(BA4="No",-'Residential Assumptions'!$F$13*'Residential Assumptions'!$F$5*'Residential Assumptions'!$F$4/'Residential Assumptions'!$F$12, 0))</f>
        <v>0</v>
      </c>
      <c r="BB28" s="55">
        <f>IF(COLUMN()-COLUMN($E$3) &gt; 'Residential Assumptions'!$I$5, 0, IF(BB4="No",-'Residential Assumptions'!$F$13*'Residential Assumptions'!$F$5*'Residential Assumptions'!$F$4/'Residential Assumptions'!$F$12, 0))</f>
        <v>0</v>
      </c>
      <c r="BC28" s="55">
        <f>IF(COLUMN()-COLUMN($E$3) &gt; 'Residential Assumptions'!$I$5, 0, IF(BC4="No",-'Residential Assumptions'!$F$13*'Residential Assumptions'!$F$5*'Residential Assumptions'!$F$4/'Residential Assumptions'!$F$12, 0))</f>
        <v>0</v>
      </c>
      <c r="BD28" s="55">
        <f>IF(COLUMN()-COLUMN($E$3) &gt; 'Residential Assumptions'!$I$5, 0, IF(BD4="No",-'Residential Assumptions'!$F$13*'Residential Assumptions'!$F$5*'Residential Assumptions'!$F$4/'Residential Assumptions'!$F$12, 0))</f>
        <v>0</v>
      </c>
      <c r="BE28" s="55">
        <f>IF(COLUMN()-COLUMN($E$3) &gt; 'Residential Assumptions'!$I$5, 0, IF(BE4="No",-'Residential Assumptions'!$F$13*'Residential Assumptions'!$F$5*'Residential Assumptions'!$F$4/'Residential Assumptions'!$F$12, 0))</f>
        <v>0</v>
      </c>
      <c r="BF28" s="55">
        <f>IF(COLUMN()-COLUMN($E$3) &gt; 'Residential Assumptions'!$I$5, 0, IF(BF4="No",-'Residential Assumptions'!$F$13*'Residential Assumptions'!$F$5*'Residential Assumptions'!$F$4/'Residential Assumptions'!$F$12, 0))</f>
        <v>0</v>
      </c>
      <c r="BG28" s="55">
        <f>IF(COLUMN()-COLUMN($E$3) &gt; 'Residential Assumptions'!$I$5, 0, IF(BG4="No",-'Residential Assumptions'!$F$13*'Residential Assumptions'!$F$5*'Residential Assumptions'!$F$4/'Residential Assumptions'!$F$12, 0))</f>
        <v>0</v>
      </c>
      <c r="BH28" s="55">
        <f>IF(COLUMN()-COLUMN($E$3) &gt; 'Residential Assumptions'!$I$5, 0, IF(BH4="No",-'Residential Assumptions'!$F$13*'Residential Assumptions'!$F$5*'Residential Assumptions'!$F$4/'Residential Assumptions'!$F$12, 0))</f>
        <v>0</v>
      </c>
      <c r="BI28" s="55">
        <f>IF(COLUMN()-COLUMN($E$3) &gt; 'Residential Assumptions'!$I$5, 0, IF(BI4="No",-'Residential Assumptions'!$F$13*'Residential Assumptions'!$F$5*'Residential Assumptions'!$F$4/'Residential Assumptions'!$F$12, 0))</f>
        <v>0</v>
      </c>
      <c r="BJ28" s="55">
        <f>IF(COLUMN()-COLUMN($E$3) &gt; 'Residential Assumptions'!$I$5, 0, IF(BJ4="No",-'Residential Assumptions'!$F$13*'Residential Assumptions'!$F$5*'Residential Assumptions'!$F$4/'Residential Assumptions'!$F$12, 0))</f>
        <v>0</v>
      </c>
      <c r="BK28" s="55">
        <f>IF(COLUMN()-COLUMN($E$3) &gt; 'Residential Assumptions'!$I$5, 0, IF(BK4="No",-'Residential Assumptions'!$F$13*'Residential Assumptions'!$F$5*'Residential Assumptions'!$F$4/'Residential Assumptions'!$F$12, 0))</f>
        <v>0</v>
      </c>
      <c r="BL28" s="55">
        <f>IF(COLUMN()-COLUMN($E$3) &gt; 'Residential Assumptions'!$I$5, 0, IF(BL4="No",-'Residential Assumptions'!$F$13*'Residential Assumptions'!$F$5*'Residential Assumptions'!$F$4/'Residential Assumptions'!$F$12, 0))</f>
        <v>0</v>
      </c>
      <c r="BM28" s="55">
        <f>IF(COLUMN()-COLUMN($E$3) &gt; 'Residential Assumptions'!$I$5, 0, IF(BM4="No",-'Residential Assumptions'!$F$13*'Residential Assumptions'!$F$5*'Residential Assumptions'!$F$4/'Residential Assumptions'!$F$12, 0))</f>
        <v>0</v>
      </c>
      <c r="BN28" s="55">
        <f>IF(COLUMN()-COLUMN($E$3) &gt; 'Residential Assumptions'!$I$5, 0, IF(BN4="No",-'Residential Assumptions'!$F$13*'Residential Assumptions'!$F$5*'Residential Assumptions'!$F$4/'Residential Assumptions'!$F$12, 0))</f>
        <v>0</v>
      </c>
      <c r="BO28" s="55">
        <f>IF(COLUMN()-COLUMN($E$3) &gt; 'Residential Assumptions'!$I$5, 0, IF(BO4="No",-'Residential Assumptions'!$F$13*'Residential Assumptions'!$F$5*'Residential Assumptions'!$F$4/'Residential Assumptions'!$F$12, 0))</f>
        <v>0</v>
      </c>
      <c r="BP28" s="55">
        <f>IF(COLUMN()-COLUMN($E$3) &gt; 'Residential Assumptions'!$I$5, 0, IF(BP4="No",-'Residential Assumptions'!$F$13*'Residential Assumptions'!$F$5*'Residential Assumptions'!$F$4/'Residential Assumptions'!$F$12, 0))</f>
        <v>0</v>
      </c>
      <c r="BQ28" s="55">
        <f>IF(COLUMN()-COLUMN($E$3) &gt; 'Residential Assumptions'!$I$5, 0, IF(BQ4="No",-'Residential Assumptions'!$F$13*'Residential Assumptions'!$F$5*'Residential Assumptions'!$F$4/'Residential Assumptions'!$F$12, 0))</f>
        <v>0</v>
      </c>
      <c r="BR28" s="55">
        <f>IF(COLUMN()-COLUMN($E$3) &gt; 'Residential Assumptions'!$I$5, 0, IF(BR4="No",-'Residential Assumptions'!$F$13*'Residential Assumptions'!$F$5*'Residential Assumptions'!$F$4/'Residential Assumptions'!$F$12, 0))</f>
        <v>0</v>
      </c>
      <c r="BS28" s="55">
        <f>IF(COLUMN()-COLUMN($E$3) &gt; 'Residential Assumptions'!$I$5, 0, IF(BS4="No",-'Residential Assumptions'!$F$13*'Residential Assumptions'!$F$5*'Residential Assumptions'!$F$4/'Residential Assumptions'!$F$12, 0))</f>
        <v>0</v>
      </c>
      <c r="BT28" s="55">
        <f>IF(COLUMN()-COLUMN($E$3) &gt; 'Residential Assumptions'!$I$5, 0, IF(BT4="No",-'Residential Assumptions'!$F$13*'Residential Assumptions'!$F$5*'Residential Assumptions'!$F$4/'Residential Assumptions'!$F$12, 0))</f>
        <v>0</v>
      </c>
      <c r="BU28" s="55">
        <f>IF(COLUMN()-COLUMN($E$3) &gt; 'Residential Assumptions'!$I$5, 0, IF(BU4="No",-'Residential Assumptions'!$F$13*'Residential Assumptions'!$F$5*'Residential Assumptions'!$F$4/'Residential Assumptions'!$F$12, 0))</f>
        <v>0</v>
      </c>
      <c r="BV28" s="55">
        <f>IF(COLUMN()-COLUMN($E$3) &gt; 'Residential Assumptions'!$I$5, 0, IF(BV4="No",-'Residential Assumptions'!$F$13*'Residential Assumptions'!$F$5*'Residential Assumptions'!$F$4/'Residential Assumptions'!$F$12, 0))</f>
        <v>0</v>
      </c>
      <c r="BW28" s="55">
        <f>IF(COLUMN()-COLUMN($E$3) &gt; 'Residential Assumptions'!$I$5, 0, IF(BW4="No",-'Residential Assumptions'!$F$13*'Residential Assumptions'!$F$5*'Residential Assumptions'!$F$4/'Residential Assumptions'!$F$12, 0))</f>
        <v>0</v>
      </c>
      <c r="BX28" s="55">
        <f>IF(COLUMN()-COLUMN($E$3) &gt; 'Residential Assumptions'!$I$5, 0, IF(BX4="No",-'Residential Assumptions'!$F$13*'Residential Assumptions'!$F$5*'Residential Assumptions'!$F$4/'Residential Assumptions'!$F$12, 0))</f>
        <v>0</v>
      </c>
      <c r="BY28" s="55">
        <f>IF(COLUMN()-COLUMN($E$3) &gt; 'Residential Assumptions'!$I$5, 0, IF(BY4="No",-'Residential Assumptions'!$F$13*'Residential Assumptions'!$F$5*'Residential Assumptions'!$F$4/'Residential Assumptions'!$F$12, 0))</f>
        <v>0</v>
      </c>
      <c r="BZ28" s="55">
        <f>IF(COLUMN()-COLUMN($E$3) &gt; 'Residential Assumptions'!$I$5, 0, IF(BZ4="No",-'Residential Assumptions'!$F$13*'Residential Assumptions'!$F$5*'Residential Assumptions'!$F$4/'Residential Assumptions'!$F$12, 0))</f>
        <v>0</v>
      </c>
      <c r="CA28" s="55">
        <f>IF(COLUMN()-COLUMN($E$3) &gt; 'Residential Assumptions'!$I$5, 0, IF(CA4="No",-'Residential Assumptions'!$F$13*'Residential Assumptions'!$F$5*'Residential Assumptions'!$F$4/'Residential Assumptions'!$F$12, 0))</f>
        <v>0</v>
      </c>
      <c r="CB28" s="55">
        <f>IF(COLUMN()-COLUMN($E$3) &gt; 'Residential Assumptions'!$I$5, 0, IF(CB4="No",-'Residential Assumptions'!$F$13*'Residential Assumptions'!$F$5*'Residential Assumptions'!$F$4/'Residential Assumptions'!$F$12, 0))</f>
        <v>0</v>
      </c>
      <c r="CC28" s="55">
        <f>IF(COLUMN()-COLUMN($E$3) &gt; 'Residential Assumptions'!$I$5, 0, IF(CC4="No",-'Residential Assumptions'!$F$13*'Residential Assumptions'!$F$5*'Residential Assumptions'!$F$4/'Residential Assumptions'!$F$12, 0))</f>
        <v>0</v>
      </c>
      <c r="CD28" s="55">
        <f>IF(COLUMN()-COLUMN($E$3) &gt; 'Residential Assumptions'!$I$5, 0, IF(CD4="No",-'Residential Assumptions'!$F$13*'Residential Assumptions'!$F$5*'Residential Assumptions'!$F$4/'Residential Assumptions'!$F$12, 0))</f>
        <v>0</v>
      </c>
      <c r="CE28" s="55">
        <f>IF(COLUMN()-COLUMN($E$3) &gt; 'Residential Assumptions'!$I$5, 0, IF(CE4="No",-'Residential Assumptions'!$F$13*'Residential Assumptions'!$F$5*'Residential Assumptions'!$F$4/'Residential Assumptions'!$F$12, 0))</f>
        <v>0</v>
      </c>
      <c r="CF28" s="55">
        <f>IF(COLUMN()-COLUMN($E$3) &gt; 'Residential Assumptions'!$I$5, 0, IF(CF4="No",-'Residential Assumptions'!$F$13*'Residential Assumptions'!$F$5*'Residential Assumptions'!$F$4/'Residential Assumptions'!$F$12, 0))</f>
        <v>0</v>
      </c>
      <c r="CG28" s="55">
        <f>IF(COLUMN()-COLUMN($E$3) &gt; 'Residential Assumptions'!$I$5, 0, IF(CG4="No",-'Residential Assumptions'!$F$13*'Residential Assumptions'!$F$5*'Residential Assumptions'!$F$4/'Residential Assumptions'!$F$12, 0))</f>
        <v>0</v>
      </c>
      <c r="CH28" s="55">
        <f>IF(COLUMN()-COLUMN($E$3) &gt; 'Residential Assumptions'!$I$5, 0, IF(CH4="No",-'Residential Assumptions'!$F$13*'Residential Assumptions'!$F$5*'Residential Assumptions'!$F$4/'Residential Assumptions'!$F$12, 0))</f>
        <v>0</v>
      </c>
      <c r="CI28" s="55">
        <f>IF(COLUMN()-COLUMN($E$3) &gt; 'Residential Assumptions'!$I$5, 0, IF(CI4="No",-'Residential Assumptions'!$F$13*'Residential Assumptions'!$F$5*'Residential Assumptions'!$F$4/'Residential Assumptions'!$F$12, 0))</f>
        <v>0</v>
      </c>
      <c r="CJ28" s="55">
        <f>IF(COLUMN()-COLUMN($E$3) &gt; 'Residential Assumptions'!$I$5, 0, IF(CJ4="No",-'Residential Assumptions'!$F$13*'Residential Assumptions'!$F$5*'Residential Assumptions'!$F$4/'Residential Assumptions'!$F$12, 0))</f>
        <v>0</v>
      </c>
      <c r="CK28" s="55">
        <f>IF(COLUMN()-COLUMN($E$3) &gt; 'Residential Assumptions'!$I$5, 0, IF(CK4="No",-'Residential Assumptions'!$F$13*'Residential Assumptions'!$F$5*'Residential Assumptions'!$F$4/'Residential Assumptions'!$F$12, 0))</f>
        <v>0</v>
      </c>
      <c r="CL28" s="55">
        <f>IF(COLUMN()-COLUMN($E$3) &gt; 'Residential Assumptions'!$I$5, 0, IF(CL4="No",-'Residential Assumptions'!$F$13*'Residential Assumptions'!$F$5*'Residential Assumptions'!$F$4/'Residential Assumptions'!$F$12, 0))</f>
        <v>0</v>
      </c>
      <c r="CM28" s="55">
        <f>IF(COLUMN()-COLUMN($E$3) &gt; 'Residential Assumptions'!$I$5, 0, IF(CM4="No",-'Residential Assumptions'!$F$13*'Residential Assumptions'!$F$5*'Residential Assumptions'!$F$4/'Residential Assumptions'!$F$12, 0))</f>
        <v>0</v>
      </c>
      <c r="CN28" s="55">
        <f>IF(COLUMN()-COLUMN($E$3) &gt; 'Residential Assumptions'!$I$5, 0, IF(CN4="No",-'Residential Assumptions'!$F$13*'Residential Assumptions'!$F$5*'Residential Assumptions'!$F$4/'Residential Assumptions'!$F$12, 0))</f>
        <v>0</v>
      </c>
      <c r="CO28" s="55">
        <f>IF(COLUMN()-COLUMN($E$3) &gt; 'Residential Assumptions'!$I$5, 0, IF(CO4="No",-'Residential Assumptions'!$F$13*'Residential Assumptions'!$F$5*'Residential Assumptions'!$F$4/'Residential Assumptions'!$F$12, 0))</f>
        <v>0</v>
      </c>
      <c r="CP28" s="55">
        <f>IF(COLUMN()-COLUMN($E$3) &gt; 'Residential Assumptions'!$I$5, 0, IF(CP4="No",-'Residential Assumptions'!$F$13*'Residential Assumptions'!$F$5*'Residential Assumptions'!$F$4/'Residential Assumptions'!$F$12, 0))</f>
        <v>0</v>
      </c>
      <c r="CQ28" s="55">
        <f>IF(COLUMN()-COLUMN($E$3) &gt; 'Residential Assumptions'!$I$5, 0, IF(CQ4="No",-'Residential Assumptions'!$F$13*'Residential Assumptions'!$F$5*'Residential Assumptions'!$F$4/'Residential Assumptions'!$F$12, 0))</f>
        <v>0</v>
      </c>
      <c r="CR28" s="55">
        <f>IF(COLUMN()-COLUMN($E$3) &gt; 'Residential Assumptions'!$I$5, 0, IF(CR4="No",-'Residential Assumptions'!$F$13*'Residential Assumptions'!$F$5*'Residential Assumptions'!$F$4/'Residential Assumptions'!$F$12, 0))</f>
        <v>0</v>
      </c>
      <c r="CS28" s="55">
        <f>IF(COLUMN()-COLUMN($E$3) &gt; 'Residential Assumptions'!$I$5, 0, IF(CS4="No",-'Residential Assumptions'!$F$13*'Residential Assumptions'!$F$5*'Residential Assumptions'!$F$4/'Residential Assumptions'!$F$12, 0))</f>
        <v>0</v>
      </c>
      <c r="CT28" s="55">
        <f>IF(COLUMN()-COLUMN($E$3) &gt; 'Residential Assumptions'!$I$5, 0, IF(CT4="No",-'Residential Assumptions'!$F$13*'Residential Assumptions'!$F$5*'Residential Assumptions'!$F$4/'Residential Assumptions'!$F$12, 0))</f>
        <v>0</v>
      </c>
      <c r="CU28" s="55">
        <f>IF(COLUMN()-COLUMN($E$3) &gt; 'Residential Assumptions'!$I$5, 0, IF(CU4="No",-'Residential Assumptions'!$F$13*'Residential Assumptions'!$F$5*'Residential Assumptions'!$F$4/'Residential Assumptions'!$F$12, 0))</f>
        <v>0</v>
      </c>
      <c r="CV28" s="55">
        <f>IF(COLUMN()-COLUMN($E$3) &gt; 'Residential Assumptions'!$I$5, 0, IF(CV4="No",-'Residential Assumptions'!$F$13*'Residential Assumptions'!$F$5*'Residential Assumptions'!$F$4/'Residential Assumptions'!$F$12, 0))</f>
        <v>0</v>
      </c>
    </row>
    <row r="29" spans="3:100" ht="20.25" customHeight="1">
      <c r="C29" s="25"/>
      <c r="D29" s="65" t="str">
        <f>'Residential Assumptions'!H9</f>
        <v>Open Space</v>
      </c>
      <c r="E29" s="42">
        <f>IF(COLUMN()-COLUMN($E$3) &gt; 'Residential Assumptions'!$I$5, 0, IF(E4="No",-'Residential Assumptions'!$I$11*'Residential Assumptions'!$I$10/'Residential Assumptions'!$C$12, 0))</f>
        <v>-1023606</v>
      </c>
      <c r="F29" s="42">
        <f>IF(COLUMN()-COLUMN($E$3) &gt; 'Residential Assumptions'!$I$5, 0, IF(F4="No",-'Residential Assumptions'!$I$11*'Residential Assumptions'!$I$10/'Residential Assumptions'!$C$12, 0))</f>
        <v>-1023606</v>
      </c>
      <c r="G29" s="42">
        <f>IF(COLUMN()-COLUMN($E$3) &gt; 'Residential Assumptions'!$I$5, 0, IF(G4="No",-'Residential Assumptions'!$I$11*'Residential Assumptions'!$I$10/'Residential Assumptions'!$C$12, 0))</f>
        <v>-1023606</v>
      </c>
      <c r="H29" s="42">
        <f>IF(COLUMN()-COLUMN($E$3) &gt; 'Residential Assumptions'!$I$5, 0, IF(H4="No",-'Residential Assumptions'!$I$11*'Residential Assumptions'!$I$10/'Residential Assumptions'!$C$12, 0))</f>
        <v>0</v>
      </c>
      <c r="I29" s="42">
        <f>IF(COLUMN()-COLUMN($E$3) &gt; 'Residential Assumptions'!$I$5, 0, IF(I4="No",-'Residential Assumptions'!$I$11*'Residential Assumptions'!$I$10/'Residential Assumptions'!$C$12, 0))</f>
        <v>0</v>
      </c>
      <c r="J29" s="42">
        <f>IF(COLUMN()-COLUMN($E$3) &gt; 'Residential Assumptions'!$I$5, 0, IF(J4="No",-'Residential Assumptions'!$I$11*'Residential Assumptions'!$I$10/'Residential Assumptions'!$C$12, 0))</f>
        <v>0</v>
      </c>
      <c r="K29" s="42">
        <f>IF(COLUMN()-COLUMN($E$3) &gt; 'Residential Assumptions'!$I$5, 0, IF(K4="No",-'Residential Assumptions'!$I$11*'Residential Assumptions'!$I$10/'Residential Assumptions'!$C$12, 0))</f>
        <v>0</v>
      </c>
      <c r="L29" s="42">
        <f>IF(COLUMN()-COLUMN($E$3) &gt; 'Residential Assumptions'!$I$5, 0, IF(L4="No",-'Residential Assumptions'!$I$11*'Residential Assumptions'!$I$10/'Residential Assumptions'!$C$12, 0))</f>
        <v>0</v>
      </c>
      <c r="M29" s="42">
        <f>IF(COLUMN()-COLUMN($E$3) &gt; 'Residential Assumptions'!$I$5, 0, IF(M4="No",-'Residential Assumptions'!$I$11*'Residential Assumptions'!$I$10/'Residential Assumptions'!$C$12, 0))</f>
        <v>0</v>
      </c>
      <c r="N29" s="42">
        <f>IF(COLUMN()-COLUMN($E$3) &gt; 'Residential Assumptions'!$I$5, 0, IF(N4="No",-'Residential Assumptions'!$I$11*'Residential Assumptions'!$I$10/'Residential Assumptions'!$C$12, 0))</f>
        <v>0</v>
      </c>
      <c r="O29" s="42">
        <f>IF(COLUMN()-COLUMN($E$3) &gt; 'Residential Assumptions'!$I$5, 0, IF(O4="No",-'Residential Assumptions'!$I$11*'Residential Assumptions'!$I$10/'Residential Assumptions'!$C$12, 0))</f>
        <v>0</v>
      </c>
      <c r="P29" s="42">
        <f>IF(COLUMN()-COLUMN($E$3) &gt; 'Residential Assumptions'!$I$5, 0, IF(P4="No",-'Residential Assumptions'!$I$11*'Residential Assumptions'!$I$10/'Residential Assumptions'!$C$12, 0))</f>
        <v>0</v>
      </c>
      <c r="Q29" s="42">
        <f>IF(COLUMN()-COLUMN($E$3) &gt; 'Residential Assumptions'!$I$5, 0, IF(Q4="No",-'Residential Assumptions'!$I$11*'Residential Assumptions'!$I$10/'Residential Assumptions'!$C$12, 0))</f>
        <v>0</v>
      </c>
      <c r="R29" s="42">
        <f>IF(COLUMN()-COLUMN($E$3) &gt; 'Residential Assumptions'!$I$5, 0, IF(R4="No",-'Residential Assumptions'!$I$11*'Residential Assumptions'!$I$10/'Residential Assumptions'!$C$12, 0))</f>
        <v>0</v>
      </c>
      <c r="S29" s="42">
        <f>IF(COLUMN()-COLUMN($E$3) &gt; 'Residential Assumptions'!$I$5, 0, IF(S4="No",-'Residential Assumptions'!$I$11*'Residential Assumptions'!$I$10/'Residential Assumptions'!$C$12, 0))</f>
        <v>0</v>
      </c>
      <c r="T29" s="42">
        <f>IF(COLUMN()-COLUMN($E$3) &gt; 'Residential Assumptions'!$I$5, 0, IF(T4="No",-'Residential Assumptions'!$I$11*'Residential Assumptions'!$I$10/'Residential Assumptions'!$C$12, 0))</f>
        <v>0</v>
      </c>
      <c r="U29" s="42">
        <f>IF(COLUMN()-COLUMN($E$3) &gt; 'Residential Assumptions'!$I$5, 0, IF(U4="No",-'Residential Assumptions'!$I$11*'Residential Assumptions'!$I$10/'Residential Assumptions'!$C$12, 0))</f>
        <v>0</v>
      </c>
      <c r="V29" s="42">
        <f>IF(COLUMN()-COLUMN($E$3) &gt; 'Residential Assumptions'!$I$5, 0, IF(V4="No",-'Residential Assumptions'!$I$11*'Residential Assumptions'!$I$10/'Residential Assumptions'!$C$12, 0))</f>
        <v>0</v>
      </c>
      <c r="W29" s="42">
        <f>IF(COLUMN()-COLUMN($E$3) &gt; 'Residential Assumptions'!$I$5, 0, IF(W4="No",-'Residential Assumptions'!$I$11*'Residential Assumptions'!$I$10/'Residential Assumptions'!$C$12, 0))</f>
        <v>0</v>
      </c>
      <c r="X29" s="42">
        <f>IF(COLUMN()-COLUMN($E$3) &gt; 'Residential Assumptions'!$I$5, 0, IF(X4="No",-'Residential Assumptions'!$I$11*'Residential Assumptions'!$I$10/'Residential Assumptions'!$C$12, 0))</f>
        <v>0</v>
      </c>
      <c r="Y29" s="42">
        <f>IF(COLUMN()-COLUMN($E$3) &gt; 'Residential Assumptions'!$I$5, 0, IF(Y4="No",-'Residential Assumptions'!$I$11*'Residential Assumptions'!$I$10/'Residential Assumptions'!$C$12, 0))</f>
        <v>0</v>
      </c>
      <c r="Z29" s="42">
        <f>IF(COLUMN()-COLUMN($E$3) &gt; 'Residential Assumptions'!$I$5, 0, IF(Z4="No",-'Residential Assumptions'!$I$11*'Residential Assumptions'!$I$10/'Residential Assumptions'!$C$12, 0))</f>
        <v>0</v>
      </c>
      <c r="AA29" s="42">
        <f>IF(COLUMN()-COLUMN($E$3) &gt; 'Residential Assumptions'!$I$5, 0, IF(AA4="No",-'Residential Assumptions'!$I$11*'Residential Assumptions'!$I$10/'Residential Assumptions'!$C$12, 0))</f>
        <v>0</v>
      </c>
      <c r="AB29" s="42">
        <f>IF(COLUMN()-COLUMN($E$3) &gt; 'Residential Assumptions'!$I$5, 0, IF(AB4="No",-'Residential Assumptions'!$I$11*'Residential Assumptions'!$I$10/'Residential Assumptions'!$C$12, 0))</f>
        <v>0</v>
      </c>
      <c r="AC29" s="42">
        <f>IF(COLUMN()-COLUMN($E$3) &gt; 'Residential Assumptions'!$I$5, 0, IF(AC4="No",-'Residential Assumptions'!$I$11*'Residential Assumptions'!$I$10/'Residential Assumptions'!$C$12, 0))</f>
        <v>0</v>
      </c>
      <c r="AD29" s="42">
        <f>IF(COLUMN()-COLUMN($E$3) &gt; 'Residential Assumptions'!$I$5, 0, IF(AD4="No",-'Residential Assumptions'!$I$11*'Residential Assumptions'!$I$10/'Residential Assumptions'!$C$12, 0))</f>
        <v>0</v>
      </c>
      <c r="AE29" s="42">
        <f>IF(COLUMN()-COLUMN($E$3) &gt; 'Residential Assumptions'!$I$5, 0, IF(AE4="No",-'Residential Assumptions'!$I$11*'Residential Assumptions'!$I$10/'Residential Assumptions'!$C$12, 0))</f>
        <v>0</v>
      </c>
      <c r="AF29" s="42">
        <f>IF(COLUMN()-COLUMN($E$3) &gt; 'Residential Assumptions'!$I$5, 0, IF(AF4="No",-'Residential Assumptions'!$I$11*'Residential Assumptions'!$I$10/'Residential Assumptions'!$C$12, 0))</f>
        <v>0</v>
      </c>
      <c r="AG29" s="42">
        <f>IF(COLUMN()-COLUMN($E$3) &gt; 'Residential Assumptions'!$I$5, 0, IF(AG4="No",-'Residential Assumptions'!$I$11*'Residential Assumptions'!$I$10/'Residential Assumptions'!$C$12, 0))</f>
        <v>0</v>
      </c>
      <c r="AH29" s="42">
        <f>IF(COLUMN()-COLUMN($E$3) &gt; 'Residential Assumptions'!$I$5, 0, IF(AH4="No",-'Residential Assumptions'!$I$11*'Residential Assumptions'!$I$10/'Residential Assumptions'!$C$12, 0))</f>
        <v>0</v>
      </c>
      <c r="AI29" s="42">
        <f>IF(COLUMN()-COLUMN($E$3) &gt; 'Residential Assumptions'!$I$5, 0, IF(AI4="No",-'Residential Assumptions'!$I$11*'Residential Assumptions'!$I$10/'Residential Assumptions'!$C$12, 0))</f>
        <v>0</v>
      </c>
      <c r="AJ29" s="42">
        <f>IF(COLUMN()-COLUMN($E$3) &gt; 'Residential Assumptions'!$I$5, 0, IF(AJ4="No",-'Residential Assumptions'!$I$11*'Residential Assumptions'!$I$10/'Residential Assumptions'!$C$12, 0))</f>
        <v>0</v>
      </c>
      <c r="AK29" s="42">
        <f>IF(COLUMN()-COLUMN($E$3) &gt; 'Residential Assumptions'!$I$5, 0, IF(AK4="No",-'Residential Assumptions'!$I$11*'Residential Assumptions'!$I$10/'Residential Assumptions'!$C$12, 0))</f>
        <v>0</v>
      </c>
      <c r="AL29" s="42">
        <f>IF(COLUMN()-COLUMN($E$3) &gt; 'Residential Assumptions'!$I$5, 0, IF(AL4="No",-'Residential Assumptions'!$I$11*'Residential Assumptions'!$I$10/'Residential Assumptions'!$C$12, 0))</f>
        <v>0</v>
      </c>
      <c r="AM29" s="42">
        <f>IF(COLUMN()-COLUMN($E$3) &gt; 'Residential Assumptions'!$I$5, 0, IF(AM4="No",-'Residential Assumptions'!$I$11*'Residential Assumptions'!$I$10/'Residential Assumptions'!$C$12, 0))</f>
        <v>0</v>
      </c>
      <c r="AN29" s="42">
        <f>IF(COLUMN()-COLUMN($E$3) &gt; 'Residential Assumptions'!$I$5, 0, IF(AN4="No",-'Residential Assumptions'!$I$11*'Residential Assumptions'!$I$10/'Residential Assumptions'!$C$12, 0))</f>
        <v>0</v>
      </c>
      <c r="AO29" s="42">
        <f>IF(COLUMN()-COLUMN($E$3) &gt; 'Residential Assumptions'!$I$5, 0, IF(AO4="No",-'Residential Assumptions'!$I$11*'Residential Assumptions'!$I$10/'Residential Assumptions'!$C$12, 0))</f>
        <v>0</v>
      </c>
      <c r="AP29" s="42">
        <f>IF(COLUMN()-COLUMN($E$3) &gt; 'Residential Assumptions'!$I$5, 0, IF(AP4="No",-'Residential Assumptions'!$I$11*'Residential Assumptions'!$I$10/'Residential Assumptions'!$C$12, 0))</f>
        <v>0</v>
      </c>
      <c r="AQ29" s="42">
        <f>IF(COLUMN()-COLUMN($E$3) &gt; 'Residential Assumptions'!$I$5, 0, IF(AQ4="No",-'Residential Assumptions'!$I$11*'Residential Assumptions'!$I$10/'Residential Assumptions'!$C$12, 0))</f>
        <v>0</v>
      </c>
      <c r="AR29" s="42">
        <f>IF(COLUMN()-COLUMN($E$3) &gt; 'Residential Assumptions'!$I$5, 0, IF(AR4="No",-'Residential Assumptions'!$I$11*'Residential Assumptions'!$I$10/'Residential Assumptions'!$C$12, 0))</f>
        <v>0</v>
      </c>
      <c r="AS29" s="42">
        <f>IF(COLUMN()-COLUMN($E$3) &gt; 'Residential Assumptions'!$I$5, 0, IF(AS4="No",-'Residential Assumptions'!$I$11*'Residential Assumptions'!$I$10/'Residential Assumptions'!$C$12, 0))</f>
        <v>0</v>
      </c>
      <c r="AT29" s="42">
        <f>IF(COLUMN()-COLUMN($E$3) &gt; 'Residential Assumptions'!$I$5, 0, IF(AT4="No",-'Residential Assumptions'!$I$11*'Residential Assumptions'!$I$10/'Residential Assumptions'!$C$12, 0))</f>
        <v>0</v>
      </c>
      <c r="AU29" s="42">
        <f>IF(COLUMN()-COLUMN($E$3) &gt; 'Residential Assumptions'!$I$5, 0, IF(AU4="No",-'Residential Assumptions'!$I$11*'Residential Assumptions'!$I$10/'Residential Assumptions'!$C$12, 0))</f>
        <v>0</v>
      </c>
      <c r="AV29" s="42">
        <f>IF(COLUMN()-COLUMN($E$3) &gt; 'Residential Assumptions'!$I$5, 0, IF(AV4="No",-'Residential Assumptions'!$I$11*'Residential Assumptions'!$I$10/'Residential Assumptions'!$C$12, 0))</f>
        <v>0</v>
      </c>
      <c r="AW29" s="42">
        <f>IF(COLUMN()-COLUMN($E$3) &gt; 'Residential Assumptions'!$I$5, 0, IF(AW4="No",-'Residential Assumptions'!$I$11*'Residential Assumptions'!$I$10/'Residential Assumptions'!$C$12, 0))</f>
        <v>0</v>
      </c>
      <c r="AX29" s="42">
        <f>IF(COLUMN()-COLUMN($E$3) &gt; 'Residential Assumptions'!$I$5, 0, IF(AX4="No",-'Residential Assumptions'!$I$11*'Residential Assumptions'!$I$10/'Residential Assumptions'!$C$12, 0))</f>
        <v>0</v>
      </c>
      <c r="AY29" s="42">
        <f>IF(COLUMN()-COLUMN($E$3) &gt; 'Residential Assumptions'!$I$5, 0, IF(AY4="No",-'Residential Assumptions'!$I$11*'Residential Assumptions'!$I$10/'Residential Assumptions'!$C$12, 0))</f>
        <v>0</v>
      </c>
      <c r="AZ29" s="42">
        <f>IF(COLUMN()-COLUMN($E$3) &gt; 'Residential Assumptions'!$I$5, 0, IF(AZ4="No",-'Residential Assumptions'!$I$11*'Residential Assumptions'!$I$10/'Residential Assumptions'!$C$12, 0))</f>
        <v>0</v>
      </c>
      <c r="BA29" s="42">
        <f>IF(COLUMN()-COLUMN($E$3) &gt; 'Residential Assumptions'!$I$5, 0, IF(BA4="No",-'Residential Assumptions'!$I$11*'Residential Assumptions'!$I$10/'Residential Assumptions'!$C$12, 0))</f>
        <v>0</v>
      </c>
      <c r="BB29" s="42">
        <f>IF(COLUMN()-COLUMN($E$3) &gt; 'Residential Assumptions'!$I$5, 0, IF(BB4="No",-'Residential Assumptions'!$I$11*'Residential Assumptions'!$I$10/'Residential Assumptions'!$C$12, 0))</f>
        <v>0</v>
      </c>
      <c r="BC29" s="42">
        <f>IF(COLUMN()-COLUMN($E$3) &gt; 'Residential Assumptions'!$I$5, 0, IF(BC4="No",-'Residential Assumptions'!$I$11*'Residential Assumptions'!$I$10/'Residential Assumptions'!$C$12, 0))</f>
        <v>0</v>
      </c>
      <c r="BD29" s="42">
        <f>IF(COLUMN()-COLUMN($E$3) &gt; 'Residential Assumptions'!$I$5, 0, IF(BD4="No",-'Residential Assumptions'!$I$11*'Residential Assumptions'!$I$10/'Residential Assumptions'!$C$12, 0))</f>
        <v>0</v>
      </c>
      <c r="BE29" s="42">
        <f>IF(COLUMN()-COLUMN($E$3) &gt; 'Residential Assumptions'!$I$5, 0, IF(BE4="No",-'Residential Assumptions'!$I$11*'Residential Assumptions'!$I$10/'Residential Assumptions'!$C$12, 0))</f>
        <v>0</v>
      </c>
      <c r="BF29" s="42">
        <f>IF(COLUMN()-COLUMN($E$3) &gt; 'Residential Assumptions'!$I$5, 0, IF(BF4="No",-'Residential Assumptions'!$I$11*'Residential Assumptions'!$I$10/'Residential Assumptions'!$C$12, 0))</f>
        <v>0</v>
      </c>
      <c r="BG29" s="42">
        <f>IF(COLUMN()-COLUMN($E$3) &gt; 'Residential Assumptions'!$I$5, 0, IF(BG4="No",-'Residential Assumptions'!$I$11*'Residential Assumptions'!$I$10/'Residential Assumptions'!$C$12, 0))</f>
        <v>0</v>
      </c>
      <c r="BH29" s="42">
        <f>IF(COLUMN()-COLUMN($E$3) &gt; 'Residential Assumptions'!$I$5, 0, IF(BH4="No",-'Residential Assumptions'!$I$11*'Residential Assumptions'!$I$10/'Residential Assumptions'!$C$12, 0))</f>
        <v>0</v>
      </c>
      <c r="BI29" s="42">
        <f>IF(COLUMN()-COLUMN($E$3) &gt; 'Residential Assumptions'!$I$5, 0, IF(BI4="No",-'Residential Assumptions'!$I$11*'Residential Assumptions'!$I$10/'Residential Assumptions'!$C$12, 0))</f>
        <v>0</v>
      </c>
      <c r="BJ29" s="42">
        <f>IF(COLUMN()-COLUMN($E$3) &gt; 'Residential Assumptions'!$I$5, 0, IF(BJ4="No",-'Residential Assumptions'!$I$11*'Residential Assumptions'!$I$10/'Residential Assumptions'!$C$12, 0))</f>
        <v>0</v>
      </c>
      <c r="BK29" s="42">
        <f>IF(COLUMN()-COLUMN($E$3) &gt; 'Residential Assumptions'!$I$5, 0, IF(BK4="No",-'Residential Assumptions'!$I$11*'Residential Assumptions'!$I$10/'Residential Assumptions'!$C$12, 0))</f>
        <v>0</v>
      </c>
      <c r="BL29" s="42">
        <f>IF(COLUMN()-COLUMN($E$3) &gt; 'Residential Assumptions'!$I$5, 0, IF(BL4="No",-'Residential Assumptions'!$I$11*'Residential Assumptions'!$I$10/'Residential Assumptions'!$C$12, 0))</f>
        <v>0</v>
      </c>
      <c r="BM29" s="42">
        <f>IF(COLUMN()-COLUMN($E$3) &gt; 'Residential Assumptions'!$I$5, 0, IF(BM4="No",-'Residential Assumptions'!$I$11*'Residential Assumptions'!$I$10/'Residential Assumptions'!$C$12, 0))</f>
        <v>0</v>
      </c>
      <c r="BN29" s="42">
        <f>IF(COLUMN()-COLUMN($E$3) &gt; 'Residential Assumptions'!$I$5, 0, IF(BN4="No",-'Residential Assumptions'!$I$11*'Residential Assumptions'!$I$10/'Residential Assumptions'!$C$12, 0))</f>
        <v>0</v>
      </c>
      <c r="BO29" s="42">
        <f>IF(COLUMN()-COLUMN($E$3) &gt; 'Residential Assumptions'!$I$5, 0, IF(BO4="No",-'Residential Assumptions'!$I$11*'Residential Assumptions'!$I$10/'Residential Assumptions'!$C$12, 0))</f>
        <v>0</v>
      </c>
      <c r="BP29" s="42">
        <f>IF(COLUMN()-COLUMN($E$3) &gt; 'Residential Assumptions'!$I$5, 0, IF(BP4="No",-'Residential Assumptions'!$I$11*'Residential Assumptions'!$I$10/'Residential Assumptions'!$C$12, 0))</f>
        <v>0</v>
      </c>
      <c r="BQ29" s="42">
        <f>IF(COLUMN()-COLUMN($E$3) &gt; 'Residential Assumptions'!$I$5, 0, IF(BQ4="No",-'Residential Assumptions'!$I$11*'Residential Assumptions'!$I$10/'Residential Assumptions'!$C$12, 0))</f>
        <v>0</v>
      </c>
      <c r="BR29" s="42">
        <f>IF(COLUMN()-COLUMN($E$3) &gt; 'Residential Assumptions'!$I$5, 0, IF(BR4="No",-'Residential Assumptions'!$I$11*'Residential Assumptions'!$I$10/'Residential Assumptions'!$C$12, 0))</f>
        <v>0</v>
      </c>
      <c r="BS29" s="42">
        <f>IF(COLUMN()-COLUMN($E$3) &gt; 'Residential Assumptions'!$I$5, 0, IF(BS4="No",-'Residential Assumptions'!$I$11*'Residential Assumptions'!$I$10/'Residential Assumptions'!$C$12, 0))</f>
        <v>0</v>
      </c>
      <c r="BT29" s="42">
        <f>IF(COLUMN()-COLUMN($E$3) &gt; 'Residential Assumptions'!$I$5, 0, IF(BT4="No",-'Residential Assumptions'!$I$11*'Residential Assumptions'!$I$10/'Residential Assumptions'!$C$12, 0))</f>
        <v>0</v>
      </c>
      <c r="BU29" s="42">
        <f>IF(COLUMN()-COLUMN($E$3) &gt; 'Residential Assumptions'!$I$5, 0, IF(BU4="No",-'Residential Assumptions'!$I$11*'Residential Assumptions'!$I$10/'Residential Assumptions'!$C$12, 0))</f>
        <v>0</v>
      </c>
      <c r="BV29" s="42">
        <f>IF(COLUMN()-COLUMN($E$3) &gt; 'Residential Assumptions'!$I$5, 0, IF(BV4="No",-'Residential Assumptions'!$I$11*'Residential Assumptions'!$I$10/'Residential Assumptions'!$C$12, 0))</f>
        <v>0</v>
      </c>
      <c r="BW29" s="42">
        <f>IF(COLUMN()-COLUMN($E$3) &gt; 'Residential Assumptions'!$I$5, 0, IF(BW4="No",-'Residential Assumptions'!$I$11*'Residential Assumptions'!$I$10/'Residential Assumptions'!$C$12, 0))</f>
        <v>0</v>
      </c>
      <c r="BX29" s="42">
        <f>IF(COLUMN()-COLUMN($E$3) &gt; 'Residential Assumptions'!$I$5, 0, IF(BX4="No",-'Residential Assumptions'!$I$11*'Residential Assumptions'!$I$10/'Residential Assumptions'!$C$12, 0))</f>
        <v>0</v>
      </c>
      <c r="BY29" s="42">
        <f>IF(COLUMN()-COLUMN($E$3) &gt; 'Residential Assumptions'!$I$5, 0, IF(BY4="No",-'Residential Assumptions'!$I$11*'Residential Assumptions'!$I$10/'Residential Assumptions'!$C$12, 0))</f>
        <v>0</v>
      </c>
      <c r="BZ29" s="42">
        <f>IF(COLUMN()-COLUMN($E$3) &gt; 'Residential Assumptions'!$I$5, 0, IF(BZ4="No",-'Residential Assumptions'!$I$11*'Residential Assumptions'!$I$10/'Residential Assumptions'!$C$12, 0))</f>
        <v>0</v>
      </c>
      <c r="CA29" s="42">
        <f>IF(COLUMN()-COLUMN($E$3) &gt; 'Residential Assumptions'!$I$5, 0, IF(CA4="No",-'Residential Assumptions'!$I$11*'Residential Assumptions'!$I$10/'Residential Assumptions'!$C$12, 0))</f>
        <v>0</v>
      </c>
      <c r="CB29" s="42">
        <f>IF(COLUMN()-COLUMN($E$3) &gt; 'Residential Assumptions'!$I$5, 0, IF(CB4="No",-'Residential Assumptions'!$I$11*'Residential Assumptions'!$I$10/'Residential Assumptions'!$C$12, 0))</f>
        <v>0</v>
      </c>
      <c r="CC29" s="42">
        <f>IF(COLUMN()-COLUMN($E$3) &gt; 'Residential Assumptions'!$I$5, 0, IF(CC4="No",-'Residential Assumptions'!$I$11*'Residential Assumptions'!$I$10/'Residential Assumptions'!$C$12, 0))</f>
        <v>0</v>
      </c>
      <c r="CD29" s="42">
        <f>IF(COLUMN()-COLUMN($E$3) &gt; 'Residential Assumptions'!$I$5, 0, IF(CD4="No",-'Residential Assumptions'!$I$11*'Residential Assumptions'!$I$10/'Residential Assumptions'!$C$12, 0))</f>
        <v>0</v>
      </c>
      <c r="CE29" s="42">
        <f>IF(COLUMN()-COLUMN($E$3) &gt; 'Residential Assumptions'!$I$5, 0, IF(CE4="No",-'Residential Assumptions'!$I$11*'Residential Assumptions'!$I$10/'Residential Assumptions'!$C$12, 0))</f>
        <v>0</v>
      </c>
      <c r="CF29" s="42">
        <f>IF(COLUMN()-COLUMN($E$3) &gt; 'Residential Assumptions'!$I$5, 0, IF(CF4="No",-'Residential Assumptions'!$I$11*'Residential Assumptions'!$I$10/'Residential Assumptions'!$C$12, 0))</f>
        <v>0</v>
      </c>
      <c r="CG29" s="42">
        <f>IF(COLUMN()-COLUMN($E$3) &gt; 'Residential Assumptions'!$I$5, 0, IF(CG4="No",-'Residential Assumptions'!$I$11*'Residential Assumptions'!$I$10/'Residential Assumptions'!$C$12, 0))</f>
        <v>0</v>
      </c>
      <c r="CH29" s="42">
        <f>IF(COLUMN()-COLUMN($E$3) &gt; 'Residential Assumptions'!$I$5, 0, IF(CH4="No",-'Residential Assumptions'!$I$11*'Residential Assumptions'!$I$10/'Residential Assumptions'!$C$12, 0))</f>
        <v>0</v>
      </c>
      <c r="CI29" s="42">
        <f>IF(COLUMN()-COLUMN($E$3) &gt; 'Residential Assumptions'!$I$5, 0, IF(CI4="No",-'Residential Assumptions'!$I$11*'Residential Assumptions'!$I$10/'Residential Assumptions'!$C$12, 0))</f>
        <v>0</v>
      </c>
      <c r="CJ29" s="42">
        <f>IF(COLUMN()-COLUMN($E$3) &gt; 'Residential Assumptions'!$I$5, 0, IF(CJ4="No",-'Residential Assumptions'!$I$11*'Residential Assumptions'!$I$10/'Residential Assumptions'!$C$12, 0))</f>
        <v>0</v>
      </c>
      <c r="CK29" s="42">
        <f>IF(COLUMN()-COLUMN($E$3) &gt; 'Residential Assumptions'!$I$5, 0, IF(CK4="No",-'Residential Assumptions'!$I$11*'Residential Assumptions'!$I$10/'Residential Assumptions'!$C$12, 0))</f>
        <v>0</v>
      </c>
      <c r="CL29" s="42">
        <f>IF(COLUMN()-COLUMN($E$3) &gt; 'Residential Assumptions'!$I$5, 0, IF(CL4="No",-'Residential Assumptions'!$I$11*'Residential Assumptions'!$I$10/'Residential Assumptions'!$C$12, 0))</f>
        <v>0</v>
      </c>
      <c r="CM29" s="42">
        <f>IF(COLUMN()-COLUMN($E$3) &gt; 'Residential Assumptions'!$I$5, 0, IF(CM4="No",-'Residential Assumptions'!$I$11*'Residential Assumptions'!$I$10/'Residential Assumptions'!$C$12, 0))</f>
        <v>0</v>
      </c>
      <c r="CN29" s="42">
        <f>IF(COLUMN()-COLUMN($E$3) &gt; 'Residential Assumptions'!$I$5, 0, IF(CN4="No",-'Residential Assumptions'!$I$11*'Residential Assumptions'!$I$10/'Residential Assumptions'!$C$12, 0))</f>
        <v>0</v>
      </c>
      <c r="CO29" s="42">
        <f>IF(COLUMN()-COLUMN($E$3) &gt; 'Residential Assumptions'!$I$5, 0, IF(CO4="No",-'Residential Assumptions'!$I$11*'Residential Assumptions'!$I$10/'Residential Assumptions'!$C$12, 0))</f>
        <v>0</v>
      </c>
      <c r="CP29" s="42">
        <f>IF(COLUMN()-COLUMN($E$3) &gt; 'Residential Assumptions'!$I$5, 0, IF(CP4="No",-'Residential Assumptions'!$I$11*'Residential Assumptions'!$I$10/'Residential Assumptions'!$C$12, 0))</f>
        <v>0</v>
      </c>
      <c r="CQ29" s="42">
        <f>IF(COLUMN()-COLUMN($E$3) &gt; 'Residential Assumptions'!$I$5, 0, IF(CQ4="No",-'Residential Assumptions'!$I$11*'Residential Assumptions'!$I$10/'Residential Assumptions'!$C$12, 0))</f>
        <v>0</v>
      </c>
      <c r="CR29" s="42">
        <f>IF(COLUMN()-COLUMN($E$3) &gt; 'Residential Assumptions'!$I$5, 0, IF(CR4="No",-'Residential Assumptions'!$I$11*'Residential Assumptions'!$I$10/'Residential Assumptions'!$C$12, 0))</f>
        <v>0</v>
      </c>
      <c r="CS29" s="42">
        <f>IF(COLUMN()-COLUMN($E$3) &gt; 'Residential Assumptions'!$I$5, 0, IF(CS4="No",-'Residential Assumptions'!$I$11*'Residential Assumptions'!$I$10/'Residential Assumptions'!$C$12, 0))</f>
        <v>0</v>
      </c>
      <c r="CT29" s="42">
        <f>IF(COLUMN()-COLUMN($E$3) &gt; 'Residential Assumptions'!$I$5, 0, IF(CT4="No",-'Residential Assumptions'!$I$11*'Residential Assumptions'!$I$10/'Residential Assumptions'!$C$12, 0))</f>
        <v>0</v>
      </c>
      <c r="CU29" s="42">
        <f>IF(COLUMN()-COLUMN($E$3) &gt; 'Residential Assumptions'!$I$5, 0, IF(CU4="No",-'Residential Assumptions'!$I$11*'Residential Assumptions'!$I$10/'Residential Assumptions'!$C$12, 0))</f>
        <v>0</v>
      </c>
      <c r="CV29" s="42">
        <f>IF(COLUMN()-COLUMN($E$3) &gt; 'Residential Assumptions'!$I$5, 0, IF(CV4="No",-'Residential Assumptions'!$I$11*'Residential Assumptions'!$I$10/'Residential Assumptions'!$C$12, 0))</f>
        <v>0</v>
      </c>
    </row>
    <row r="30" spans="3:100" ht="20.25" customHeight="1">
      <c r="C30" s="25" t="s">
        <v>104</v>
      </c>
      <c r="D30" s="6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</row>
    <row r="31" spans="3:100" ht="20.25" customHeight="1">
      <c r="C31" s="25"/>
      <c r="D31" s="65" t="str">
        <f>D6</f>
        <v>1 Bedroom / 1 Bathroom</v>
      </c>
      <c r="E31" s="42">
        <f>IF(COLUMN()-COLUMN($E$3) &gt; 'Residential Assumptions'!$I$5, 0, IF(E4="No",-'Residential Assumptions'!$C$14*'Residential Assumptions'!$C$5*'Residential Assumptions'!$C$4/'Residential Assumptions'!$C$12, 0))</f>
        <v>-821939.99999999988</v>
      </c>
      <c r="F31" s="42">
        <f>IF(COLUMN()-COLUMN($E$3) &gt; 'Residential Assumptions'!$I$5, 0, IF(F4="No",-'Residential Assumptions'!$C$14*'Residential Assumptions'!$C$5*'Residential Assumptions'!$C$4/'Residential Assumptions'!$C$12, 0))</f>
        <v>-821939.99999999988</v>
      </c>
      <c r="G31" s="42">
        <f>IF(COLUMN()-COLUMN($E$3) &gt; 'Residential Assumptions'!$I$5, 0, IF(G4="No",-'Residential Assumptions'!$C$14*'Residential Assumptions'!$C$5*'Residential Assumptions'!$C$4/'Residential Assumptions'!$C$12, 0))</f>
        <v>-821939.99999999988</v>
      </c>
      <c r="H31" s="42">
        <f>IF(COLUMN()-COLUMN($E$3) &gt; 'Residential Assumptions'!$I$5, 0, IF(H4="No",-'Residential Assumptions'!$C$14*'Residential Assumptions'!$C$5*'Residential Assumptions'!$C$4/'Residential Assumptions'!$C$12, 0))</f>
        <v>0</v>
      </c>
      <c r="I31" s="42">
        <f>IF(COLUMN()-COLUMN($E$3) &gt; 'Residential Assumptions'!$I$5, 0, IF(I4="No",-'Residential Assumptions'!$C$14*'Residential Assumptions'!$C$5*'Residential Assumptions'!$C$4/'Residential Assumptions'!$C$12, 0))</f>
        <v>0</v>
      </c>
      <c r="J31" s="42">
        <f>IF(COLUMN()-COLUMN($E$3) &gt; 'Residential Assumptions'!$I$5, 0, IF(J4="No",-'Residential Assumptions'!$C$14*'Residential Assumptions'!$C$5*'Residential Assumptions'!$C$4/'Residential Assumptions'!$C$12, 0))</f>
        <v>0</v>
      </c>
      <c r="K31" s="42">
        <f>IF(COLUMN()-COLUMN($E$3) &gt; 'Residential Assumptions'!$I$5, 0, IF(K4="No",-'Residential Assumptions'!$C$14*'Residential Assumptions'!$C$5*'Residential Assumptions'!$C$4/'Residential Assumptions'!$C$12, 0))</f>
        <v>0</v>
      </c>
      <c r="L31" s="42">
        <f>IF(COLUMN()-COLUMN($E$3) &gt; 'Residential Assumptions'!$I$5, 0, IF(L4="No",-'Residential Assumptions'!$C$14*'Residential Assumptions'!$C$5*'Residential Assumptions'!$C$4/'Residential Assumptions'!$C$12, 0))</f>
        <v>0</v>
      </c>
      <c r="M31" s="42">
        <f>IF(COLUMN()-COLUMN($E$3) &gt; 'Residential Assumptions'!$I$5, 0, IF(M4="No",-'Residential Assumptions'!$C$14*'Residential Assumptions'!$C$5*'Residential Assumptions'!$C$4/'Residential Assumptions'!$C$12, 0))</f>
        <v>0</v>
      </c>
      <c r="N31" s="42">
        <f>IF(COLUMN()-COLUMN($E$3) &gt; 'Residential Assumptions'!$I$5, 0, IF(N4="No",-'Residential Assumptions'!$C$14*'Residential Assumptions'!$C$5*'Residential Assumptions'!$C$4/'Residential Assumptions'!$C$12, 0))</f>
        <v>0</v>
      </c>
      <c r="O31" s="42">
        <f>IF(COLUMN()-COLUMN($E$3) &gt; 'Residential Assumptions'!$I$5, 0, IF(O4="No",-'Residential Assumptions'!$C$14*'Residential Assumptions'!$C$5*'Residential Assumptions'!$C$4/'Residential Assumptions'!$C$12, 0))</f>
        <v>0</v>
      </c>
      <c r="P31" s="42">
        <f>IF(COLUMN()-COLUMN($E$3) &gt; 'Residential Assumptions'!$I$5, 0, IF(P4="No",-'Residential Assumptions'!$C$14*'Residential Assumptions'!$C$5*'Residential Assumptions'!$C$4/'Residential Assumptions'!$C$12, 0))</f>
        <v>0</v>
      </c>
      <c r="Q31" s="42">
        <f>IF(COLUMN()-COLUMN($E$3) &gt; 'Residential Assumptions'!$I$5, 0, IF(Q4="No",-'Residential Assumptions'!$C$14*'Residential Assumptions'!$C$5*'Residential Assumptions'!$C$4/'Residential Assumptions'!$C$12, 0))</f>
        <v>0</v>
      </c>
      <c r="R31" s="42">
        <f>IF(COLUMN()-COLUMN($E$3) &gt; 'Residential Assumptions'!$I$5, 0, IF(R4="No",-'Residential Assumptions'!$C$14*'Residential Assumptions'!$C$5*'Residential Assumptions'!$C$4/'Residential Assumptions'!$C$12, 0))</f>
        <v>0</v>
      </c>
      <c r="S31" s="42">
        <f>IF(COLUMN()-COLUMN($E$3) &gt; 'Residential Assumptions'!$I$5, 0, IF(S4="No",-'Residential Assumptions'!$C$14*'Residential Assumptions'!$C$5*'Residential Assumptions'!$C$4/'Residential Assumptions'!$C$12, 0))</f>
        <v>0</v>
      </c>
      <c r="T31" s="42">
        <f>IF(COLUMN()-COLUMN($E$3) &gt; 'Residential Assumptions'!$I$5, 0, IF(T4="No",-'Residential Assumptions'!$C$14*'Residential Assumptions'!$C$5*'Residential Assumptions'!$C$4/'Residential Assumptions'!$C$12, 0))</f>
        <v>0</v>
      </c>
      <c r="U31" s="42">
        <f>IF(COLUMN()-COLUMN($E$3) &gt; 'Residential Assumptions'!$I$5, 0, IF(U4="No",-'Residential Assumptions'!$C$14*'Residential Assumptions'!$C$5*'Residential Assumptions'!$C$4/'Residential Assumptions'!$C$12, 0))</f>
        <v>0</v>
      </c>
      <c r="V31" s="42">
        <f>IF(COLUMN()-COLUMN($E$3) &gt; 'Residential Assumptions'!$I$5, 0, IF(V4="No",-'Residential Assumptions'!$C$14*'Residential Assumptions'!$C$5*'Residential Assumptions'!$C$4/'Residential Assumptions'!$C$12, 0))</f>
        <v>0</v>
      </c>
      <c r="W31" s="42">
        <f>IF(COLUMN()-COLUMN($E$3) &gt; 'Residential Assumptions'!$I$5, 0, IF(W4="No",-'Residential Assumptions'!$C$14*'Residential Assumptions'!$C$5*'Residential Assumptions'!$C$4/'Residential Assumptions'!$C$12, 0))</f>
        <v>0</v>
      </c>
      <c r="X31" s="42">
        <f>IF(COLUMN()-COLUMN($E$3) &gt; 'Residential Assumptions'!$I$5, 0, IF(X4="No",-'Residential Assumptions'!$C$14*'Residential Assumptions'!$C$5*'Residential Assumptions'!$C$4/'Residential Assumptions'!$C$12, 0))</f>
        <v>0</v>
      </c>
      <c r="Y31" s="42">
        <f>IF(COLUMN()-COLUMN($E$3) &gt; 'Residential Assumptions'!$I$5, 0, IF(Y4="No",-'Residential Assumptions'!$C$14*'Residential Assumptions'!$C$5*'Residential Assumptions'!$C$4/'Residential Assumptions'!$C$12, 0))</f>
        <v>0</v>
      </c>
      <c r="Z31" s="42">
        <f>IF(COLUMN()-COLUMN($E$3) &gt; 'Residential Assumptions'!$I$5, 0, IF(Z4="No",-'Residential Assumptions'!$C$14*'Residential Assumptions'!$C$5*'Residential Assumptions'!$C$4/'Residential Assumptions'!$C$12, 0))</f>
        <v>0</v>
      </c>
      <c r="AA31" s="42">
        <f>IF(COLUMN()-COLUMN($E$3) &gt; 'Residential Assumptions'!$I$5, 0, IF(AA4="No",-'Residential Assumptions'!$C$14*'Residential Assumptions'!$C$5*'Residential Assumptions'!$C$4/'Residential Assumptions'!$C$12, 0))</f>
        <v>0</v>
      </c>
      <c r="AB31" s="42">
        <f>IF(COLUMN()-COLUMN($E$3) &gt; 'Residential Assumptions'!$I$5, 0, IF(AB4="No",-'Residential Assumptions'!$C$14*'Residential Assumptions'!$C$5*'Residential Assumptions'!$C$4/'Residential Assumptions'!$C$12, 0))</f>
        <v>0</v>
      </c>
      <c r="AC31" s="42">
        <f>IF(COLUMN()-COLUMN($E$3) &gt; 'Residential Assumptions'!$I$5, 0, IF(AC4="No",-'Residential Assumptions'!$C$14*'Residential Assumptions'!$C$5*'Residential Assumptions'!$C$4/'Residential Assumptions'!$C$12, 0))</f>
        <v>0</v>
      </c>
      <c r="AD31" s="42">
        <f>IF(COLUMN()-COLUMN($E$3) &gt; 'Residential Assumptions'!$I$5, 0, IF(AD4="No",-'Residential Assumptions'!$C$14*'Residential Assumptions'!$C$5*'Residential Assumptions'!$C$4/'Residential Assumptions'!$C$12, 0))</f>
        <v>0</v>
      </c>
      <c r="AE31" s="42">
        <f>IF(COLUMN()-COLUMN($E$3) &gt; 'Residential Assumptions'!$I$5, 0, IF(AE4="No",-'Residential Assumptions'!$C$14*'Residential Assumptions'!$C$5*'Residential Assumptions'!$C$4/'Residential Assumptions'!$C$12, 0))</f>
        <v>0</v>
      </c>
      <c r="AF31" s="42">
        <f>IF(COLUMN()-COLUMN($E$3) &gt; 'Residential Assumptions'!$I$5, 0, IF(AF4="No",-'Residential Assumptions'!$C$14*'Residential Assumptions'!$C$5*'Residential Assumptions'!$C$4/'Residential Assumptions'!$C$12, 0))</f>
        <v>0</v>
      </c>
      <c r="AG31" s="42">
        <f>IF(COLUMN()-COLUMN($E$3) &gt; 'Residential Assumptions'!$I$5, 0, IF(AG4="No",-'Residential Assumptions'!$C$14*'Residential Assumptions'!$C$5*'Residential Assumptions'!$C$4/'Residential Assumptions'!$C$12, 0))</f>
        <v>0</v>
      </c>
      <c r="AH31" s="42">
        <f>IF(COLUMN()-COLUMN($E$3) &gt; 'Residential Assumptions'!$I$5, 0, IF(AH4="No",-'Residential Assumptions'!$C$14*'Residential Assumptions'!$C$5*'Residential Assumptions'!$C$4/'Residential Assumptions'!$C$12, 0))</f>
        <v>0</v>
      </c>
      <c r="AI31" s="42">
        <f>IF(COLUMN()-COLUMN($E$3) &gt; 'Residential Assumptions'!$I$5, 0, IF(AI4="No",-'Residential Assumptions'!$C$14*'Residential Assumptions'!$C$5*'Residential Assumptions'!$C$4/'Residential Assumptions'!$C$12, 0))</f>
        <v>0</v>
      </c>
      <c r="AJ31" s="42">
        <f>IF(COLUMN()-COLUMN($E$3) &gt; 'Residential Assumptions'!$I$5, 0, IF(AJ4="No",-'Residential Assumptions'!$C$14*'Residential Assumptions'!$C$5*'Residential Assumptions'!$C$4/'Residential Assumptions'!$C$12, 0))</f>
        <v>0</v>
      </c>
      <c r="AK31" s="42">
        <f>IF(COLUMN()-COLUMN($E$3) &gt; 'Residential Assumptions'!$I$5, 0, IF(AK4="No",-'Residential Assumptions'!$C$14*'Residential Assumptions'!$C$5*'Residential Assumptions'!$C$4/'Residential Assumptions'!$C$12, 0))</f>
        <v>0</v>
      </c>
      <c r="AL31" s="42">
        <f>IF(COLUMN()-COLUMN($E$3) &gt; 'Residential Assumptions'!$I$5, 0, IF(AL4="No",-'Residential Assumptions'!$C$14*'Residential Assumptions'!$C$5*'Residential Assumptions'!$C$4/'Residential Assumptions'!$C$12, 0))</f>
        <v>0</v>
      </c>
      <c r="AM31" s="42">
        <f>IF(COLUMN()-COLUMN($E$3) &gt; 'Residential Assumptions'!$I$5, 0, IF(AM4="No",-'Residential Assumptions'!$C$14*'Residential Assumptions'!$C$5*'Residential Assumptions'!$C$4/'Residential Assumptions'!$C$12, 0))</f>
        <v>0</v>
      </c>
      <c r="AN31" s="42">
        <f>IF(COLUMN()-COLUMN($E$3) &gt; 'Residential Assumptions'!$I$5, 0, IF(AN4="No",-'Residential Assumptions'!$C$14*'Residential Assumptions'!$C$5*'Residential Assumptions'!$C$4/'Residential Assumptions'!$C$12, 0))</f>
        <v>0</v>
      </c>
      <c r="AO31" s="42">
        <f>IF(COLUMN()-COLUMN($E$3) &gt; 'Residential Assumptions'!$I$5, 0, IF(AO4="No",-'Residential Assumptions'!$C$14*'Residential Assumptions'!$C$5*'Residential Assumptions'!$C$4/'Residential Assumptions'!$C$12, 0))</f>
        <v>0</v>
      </c>
      <c r="AP31" s="42">
        <f>IF(COLUMN()-COLUMN($E$3) &gt; 'Residential Assumptions'!$I$5, 0, IF(AP4="No",-'Residential Assumptions'!$C$14*'Residential Assumptions'!$C$5*'Residential Assumptions'!$C$4/'Residential Assumptions'!$C$12, 0))</f>
        <v>0</v>
      </c>
      <c r="AQ31" s="42">
        <f>IF(COLUMN()-COLUMN($E$3) &gt; 'Residential Assumptions'!$I$5, 0, IF(AQ4="No",-'Residential Assumptions'!$C$14*'Residential Assumptions'!$C$5*'Residential Assumptions'!$C$4/'Residential Assumptions'!$C$12, 0))</f>
        <v>0</v>
      </c>
      <c r="AR31" s="42">
        <f>IF(COLUMN()-COLUMN($E$3) &gt; 'Residential Assumptions'!$I$5, 0, IF(AR4="No",-'Residential Assumptions'!$C$14*'Residential Assumptions'!$C$5*'Residential Assumptions'!$C$4/'Residential Assumptions'!$C$12, 0))</f>
        <v>0</v>
      </c>
      <c r="AS31" s="42">
        <f>IF(COLUMN()-COLUMN($E$3) &gt; 'Residential Assumptions'!$I$5, 0, IF(AS4="No",-'Residential Assumptions'!$C$14*'Residential Assumptions'!$C$5*'Residential Assumptions'!$C$4/'Residential Assumptions'!$C$12, 0))</f>
        <v>0</v>
      </c>
      <c r="AT31" s="42">
        <f>IF(COLUMN()-COLUMN($E$3) &gt; 'Residential Assumptions'!$I$5, 0, IF(AT4="No",-'Residential Assumptions'!$C$14*'Residential Assumptions'!$C$5*'Residential Assumptions'!$C$4/'Residential Assumptions'!$C$12, 0))</f>
        <v>0</v>
      </c>
      <c r="AU31" s="42">
        <f>IF(COLUMN()-COLUMN($E$3) &gt; 'Residential Assumptions'!$I$5, 0, IF(AU4="No",-'Residential Assumptions'!$C$14*'Residential Assumptions'!$C$5*'Residential Assumptions'!$C$4/'Residential Assumptions'!$C$12, 0))</f>
        <v>0</v>
      </c>
      <c r="AV31" s="42">
        <f>IF(COLUMN()-COLUMN($E$3) &gt; 'Residential Assumptions'!$I$5, 0, IF(AV4="No",-'Residential Assumptions'!$C$14*'Residential Assumptions'!$C$5*'Residential Assumptions'!$C$4/'Residential Assumptions'!$C$12, 0))</f>
        <v>0</v>
      </c>
      <c r="AW31" s="42">
        <f>IF(COLUMN()-COLUMN($E$3) &gt; 'Residential Assumptions'!$I$5, 0, IF(AW4="No",-'Residential Assumptions'!$C$14*'Residential Assumptions'!$C$5*'Residential Assumptions'!$C$4/'Residential Assumptions'!$C$12, 0))</f>
        <v>0</v>
      </c>
      <c r="AX31" s="42">
        <f>IF(COLUMN()-COLUMN($E$3) &gt; 'Residential Assumptions'!$I$5, 0, IF(AX4="No",-'Residential Assumptions'!$C$14*'Residential Assumptions'!$C$5*'Residential Assumptions'!$C$4/'Residential Assumptions'!$C$12, 0))</f>
        <v>0</v>
      </c>
      <c r="AY31" s="42">
        <f>IF(COLUMN()-COLUMN($E$3) &gt; 'Residential Assumptions'!$I$5, 0, IF(AY4="No",-'Residential Assumptions'!$C$14*'Residential Assumptions'!$C$5*'Residential Assumptions'!$C$4/'Residential Assumptions'!$C$12, 0))</f>
        <v>0</v>
      </c>
      <c r="AZ31" s="42">
        <f>IF(COLUMN()-COLUMN($E$3) &gt; 'Residential Assumptions'!$I$5, 0, IF(AZ4="No",-'Residential Assumptions'!$C$14*'Residential Assumptions'!$C$5*'Residential Assumptions'!$C$4/'Residential Assumptions'!$C$12, 0))</f>
        <v>0</v>
      </c>
      <c r="BA31" s="42">
        <f>IF(COLUMN()-COLUMN($E$3) &gt; 'Residential Assumptions'!$I$5, 0, IF(BA4="No",-'Residential Assumptions'!$C$14*'Residential Assumptions'!$C$5*'Residential Assumptions'!$C$4/'Residential Assumptions'!$C$12, 0))</f>
        <v>0</v>
      </c>
      <c r="BB31" s="42">
        <f>IF(COLUMN()-COLUMN($E$3) &gt; 'Residential Assumptions'!$I$5, 0, IF(BB4="No",-'Residential Assumptions'!$C$14*'Residential Assumptions'!$C$5*'Residential Assumptions'!$C$4/'Residential Assumptions'!$C$12, 0))</f>
        <v>0</v>
      </c>
      <c r="BC31" s="42">
        <f>IF(COLUMN()-COLUMN($E$3) &gt; 'Residential Assumptions'!$I$5, 0, IF(BC4="No",-'Residential Assumptions'!$C$14*'Residential Assumptions'!$C$5*'Residential Assumptions'!$C$4/'Residential Assumptions'!$C$12, 0))</f>
        <v>0</v>
      </c>
      <c r="BD31" s="42">
        <f>IF(COLUMN()-COLUMN($E$3) &gt; 'Residential Assumptions'!$I$5, 0, IF(BD4="No",-'Residential Assumptions'!$C$14*'Residential Assumptions'!$C$5*'Residential Assumptions'!$C$4/'Residential Assumptions'!$C$12, 0))</f>
        <v>0</v>
      </c>
      <c r="BE31" s="42">
        <f>IF(COLUMN()-COLUMN($E$3) &gt; 'Residential Assumptions'!$I$5, 0, IF(BE4="No",-'Residential Assumptions'!$C$14*'Residential Assumptions'!$C$5*'Residential Assumptions'!$C$4/'Residential Assumptions'!$C$12, 0))</f>
        <v>0</v>
      </c>
      <c r="BF31" s="42">
        <f>IF(COLUMN()-COLUMN($E$3) &gt; 'Residential Assumptions'!$I$5, 0, IF(BF4="No",-'Residential Assumptions'!$C$14*'Residential Assumptions'!$C$5*'Residential Assumptions'!$C$4/'Residential Assumptions'!$C$12, 0))</f>
        <v>0</v>
      </c>
      <c r="BG31" s="42">
        <f>IF(COLUMN()-COLUMN($E$3) &gt; 'Residential Assumptions'!$I$5, 0, IF(BG4="No",-'Residential Assumptions'!$C$14*'Residential Assumptions'!$C$5*'Residential Assumptions'!$C$4/'Residential Assumptions'!$C$12, 0))</f>
        <v>0</v>
      </c>
      <c r="BH31" s="42">
        <f>IF(COLUMN()-COLUMN($E$3) &gt; 'Residential Assumptions'!$I$5, 0, IF(BH4="No",-'Residential Assumptions'!$C$14*'Residential Assumptions'!$C$5*'Residential Assumptions'!$C$4/'Residential Assumptions'!$C$12, 0))</f>
        <v>0</v>
      </c>
      <c r="BI31" s="42">
        <f>IF(COLUMN()-COLUMN($E$3) &gt; 'Residential Assumptions'!$I$5, 0, IF(BI4="No",-'Residential Assumptions'!$C$14*'Residential Assumptions'!$C$5*'Residential Assumptions'!$C$4/'Residential Assumptions'!$C$12, 0))</f>
        <v>0</v>
      </c>
      <c r="BJ31" s="42">
        <f>IF(COLUMN()-COLUMN($E$3) &gt; 'Residential Assumptions'!$I$5, 0, IF(BJ4="No",-'Residential Assumptions'!$C$14*'Residential Assumptions'!$C$5*'Residential Assumptions'!$C$4/'Residential Assumptions'!$C$12, 0))</f>
        <v>0</v>
      </c>
      <c r="BK31" s="42">
        <f>IF(COLUMN()-COLUMN($E$3) &gt; 'Residential Assumptions'!$I$5, 0, IF(BK4="No",-'Residential Assumptions'!$C$14*'Residential Assumptions'!$C$5*'Residential Assumptions'!$C$4/'Residential Assumptions'!$C$12, 0))</f>
        <v>0</v>
      </c>
      <c r="BL31" s="42">
        <f>IF(COLUMN()-COLUMN($E$3) &gt; 'Residential Assumptions'!$I$5, 0, IF(BL4="No",-'Residential Assumptions'!$C$14*'Residential Assumptions'!$C$5*'Residential Assumptions'!$C$4/'Residential Assumptions'!$C$12, 0))</f>
        <v>0</v>
      </c>
      <c r="BM31" s="42">
        <f>IF(COLUMN()-COLUMN($E$3) &gt; 'Residential Assumptions'!$I$5, 0, IF(BM4="No",-'Residential Assumptions'!$C$14*'Residential Assumptions'!$C$5*'Residential Assumptions'!$C$4/'Residential Assumptions'!$C$12, 0))</f>
        <v>0</v>
      </c>
      <c r="BN31" s="42">
        <f>IF(COLUMN()-COLUMN($E$3) &gt; 'Residential Assumptions'!$I$5, 0, IF(BN4="No",-'Residential Assumptions'!$C$14*'Residential Assumptions'!$C$5*'Residential Assumptions'!$C$4/'Residential Assumptions'!$C$12, 0))</f>
        <v>0</v>
      </c>
      <c r="BO31" s="42">
        <f>IF(COLUMN()-COLUMN($E$3) &gt; 'Residential Assumptions'!$I$5, 0, IF(BO4="No",-'Residential Assumptions'!$C$14*'Residential Assumptions'!$C$5*'Residential Assumptions'!$C$4/'Residential Assumptions'!$C$12, 0))</f>
        <v>0</v>
      </c>
      <c r="BP31" s="42">
        <f>IF(COLUMN()-COLUMN($E$3) &gt; 'Residential Assumptions'!$I$5, 0, IF(BP4="No",-'Residential Assumptions'!$C$14*'Residential Assumptions'!$C$5*'Residential Assumptions'!$C$4/'Residential Assumptions'!$C$12, 0))</f>
        <v>0</v>
      </c>
      <c r="BQ31" s="42">
        <f>IF(COLUMN()-COLUMN($E$3) &gt; 'Residential Assumptions'!$I$5, 0, IF(BQ4="No",-'Residential Assumptions'!$C$14*'Residential Assumptions'!$C$5*'Residential Assumptions'!$C$4/'Residential Assumptions'!$C$12, 0))</f>
        <v>0</v>
      </c>
      <c r="BR31" s="42">
        <f>IF(COLUMN()-COLUMN($E$3) &gt; 'Residential Assumptions'!$I$5, 0, IF(BR4="No",-'Residential Assumptions'!$C$14*'Residential Assumptions'!$C$5*'Residential Assumptions'!$C$4/'Residential Assumptions'!$C$12, 0))</f>
        <v>0</v>
      </c>
      <c r="BS31" s="42">
        <f>IF(COLUMN()-COLUMN($E$3) &gt; 'Residential Assumptions'!$I$5, 0, IF(BS4="No",-'Residential Assumptions'!$C$14*'Residential Assumptions'!$C$5*'Residential Assumptions'!$C$4/'Residential Assumptions'!$C$12, 0))</f>
        <v>0</v>
      </c>
      <c r="BT31" s="42">
        <f>IF(COLUMN()-COLUMN($E$3) &gt; 'Residential Assumptions'!$I$5, 0, IF(BT4="No",-'Residential Assumptions'!$C$14*'Residential Assumptions'!$C$5*'Residential Assumptions'!$C$4/'Residential Assumptions'!$C$12, 0))</f>
        <v>0</v>
      </c>
      <c r="BU31" s="42">
        <f>IF(COLUMN()-COLUMN($E$3) &gt; 'Residential Assumptions'!$I$5, 0, IF(BU4="No",-'Residential Assumptions'!$C$14*'Residential Assumptions'!$C$5*'Residential Assumptions'!$C$4/'Residential Assumptions'!$C$12, 0))</f>
        <v>0</v>
      </c>
      <c r="BV31" s="42">
        <f>IF(COLUMN()-COLUMN($E$3) &gt; 'Residential Assumptions'!$I$5, 0, IF(BV4="No",-'Residential Assumptions'!$C$14*'Residential Assumptions'!$C$5*'Residential Assumptions'!$C$4/'Residential Assumptions'!$C$12, 0))</f>
        <v>0</v>
      </c>
      <c r="BW31" s="42">
        <f>IF(COLUMN()-COLUMN($E$3) &gt; 'Residential Assumptions'!$I$5, 0, IF(BW4="No",-'Residential Assumptions'!$C$14*'Residential Assumptions'!$C$5*'Residential Assumptions'!$C$4/'Residential Assumptions'!$C$12, 0))</f>
        <v>0</v>
      </c>
      <c r="BX31" s="42">
        <f>IF(COLUMN()-COLUMN($E$3) &gt; 'Residential Assumptions'!$I$5, 0, IF(BX4="No",-'Residential Assumptions'!$C$14*'Residential Assumptions'!$C$5*'Residential Assumptions'!$C$4/'Residential Assumptions'!$C$12, 0))</f>
        <v>0</v>
      </c>
      <c r="BY31" s="42">
        <f>IF(COLUMN()-COLUMN($E$3) &gt; 'Residential Assumptions'!$I$5, 0, IF(BY4="No",-'Residential Assumptions'!$C$14*'Residential Assumptions'!$C$5*'Residential Assumptions'!$C$4/'Residential Assumptions'!$C$12, 0))</f>
        <v>0</v>
      </c>
      <c r="BZ31" s="42">
        <f>IF(COLUMN()-COLUMN($E$3) &gt; 'Residential Assumptions'!$I$5, 0, IF(BZ4="No",-'Residential Assumptions'!$C$14*'Residential Assumptions'!$C$5*'Residential Assumptions'!$C$4/'Residential Assumptions'!$C$12, 0))</f>
        <v>0</v>
      </c>
      <c r="CA31" s="42">
        <f>IF(COLUMN()-COLUMN($E$3) &gt; 'Residential Assumptions'!$I$5, 0, IF(CA4="No",-'Residential Assumptions'!$C$14*'Residential Assumptions'!$C$5*'Residential Assumptions'!$C$4/'Residential Assumptions'!$C$12, 0))</f>
        <v>0</v>
      </c>
      <c r="CB31" s="42">
        <f>IF(COLUMN()-COLUMN($E$3) &gt; 'Residential Assumptions'!$I$5, 0, IF(CB4="No",-'Residential Assumptions'!$C$14*'Residential Assumptions'!$C$5*'Residential Assumptions'!$C$4/'Residential Assumptions'!$C$12, 0))</f>
        <v>0</v>
      </c>
      <c r="CC31" s="42">
        <f>IF(COLUMN()-COLUMN($E$3) &gt; 'Residential Assumptions'!$I$5, 0, IF(CC4="No",-'Residential Assumptions'!$C$14*'Residential Assumptions'!$C$5*'Residential Assumptions'!$C$4/'Residential Assumptions'!$C$12, 0))</f>
        <v>0</v>
      </c>
      <c r="CD31" s="42">
        <f>IF(COLUMN()-COLUMN($E$3) &gt; 'Residential Assumptions'!$I$5, 0, IF(CD4="No",-'Residential Assumptions'!$C$14*'Residential Assumptions'!$C$5*'Residential Assumptions'!$C$4/'Residential Assumptions'!$C$12, 0))</f>
        <v>0</v>
      </c>
      <c r="CE31" s="42">
        <f>IF(COLUMN()-COLUMN($E$3) &gt; 'Residential Assumptions'!$I$5, 0, IF(CE4="No",-'Residential Assumptions'!$C$14*'Residential Assumptions'!$C$5*'Residential Assumptions'!$C$4/'Residential Assumptions'!$C$12, 0))</f>
        <v>0</v>
      </c>
      <c r="CF31" s="42">
        <f>IF(COLUMN()-COLUMN($E$3) &gt; 'Residential Assumptions'!$I$5, 0, IF(CF4="No",-'Residential Assumptions'!$C$14*'Residential Assumptions'!$C$5*'Residential Assumptions'!$C$4/'Residential Assumptions'!$C$12, 0))</f>
        <v>0</v>
      </c>
      <c r="CG31" s="42">
        <f>IF(COLUMN()-COLUMN($E$3) &gt; 'Residential Assumptions'!$I$5, 0, IF(CG4="No",-'Residential Assumptions'!$C$14*'Residential Assumptions'!$C$5*'Residential Assumptions'!$C$4/'Residential Assumptions'!$C$12, 0))</f>
        <v>0</v>
      </c>
      <c r="CH31" s="42">
        <f>IF(COLUMN()-COLUMN($E$3) &gt; 'Residential Assumptions'!$I$5, 0, IF(CH4="No",-'Residential Assumptions'!$C$14*'Residential Assumptions'!$C$5*'Residential Assumptions'!$C$4/'Residential Assumptions'!$C$12, 0))</f>
        <v>0</v>
      </c>
      <c r="CI31" s="42">
        <f>IF(COLUMN()-COLUMN($E$3) &gt; 'Residential Assumptions'!$I$5, 0, IF(CI4="No",-'Residential Assumptions'!$C$14*'Residential Assumptions'!$C$5*'Residential Assumptions'!$C$4/'Residential Assumptions'!$C$12, 0))</f>
        <v>0</v>
      </c>
      <c r="CJ31" s="42">
        <f>IF(COLUMN()-COLUMN($E$3) &gt; 'Residential Assumptions'!$I$5, 0, IF(CJ4="No",-'Residential Assumptions'!$C$14*'Residential Assumptions'!$C$5*'Residential Assumptions'!$C$4/'Residential Assumptions'!$C$12, 0))</f>
        <v>0</v>
      </c>
      <c r="CK31" s="42">
        <f>IF(COLUMN()-COLUMN($E$3) &gt; 'Residential Assumptions'!$I$5, 0, IF(CK4="No",-'Residential Assumptions'!$C$14*'Residential Assumptions'!$C$5*'Residential Assumptions'!$C$4/'Residential Assumptions'!$C$12, 0))</f>
        <v>0</v>
      </c>
      <c r="CL31" s="42">
        <f>IF(COLUMN()-COLUMN($E$3) &gt; 'Residential Assumptions'!$I$5, 0, IF(CL4="No",-'Residential Assumptions'!$C$14*'Residential Assumptions'!$C$5*'Residential Assumptions'!$C$4/'Residential Assumptions'!$C$12, 0))</f>
        <v>0</v>
      </c>
      <c r="CM31" s="42">
        <f>IF(COLUMN()-COLUMN($E$3) &gt; 'Residential Assumptions'!$I$5, 0, IF(CM4="No",-'Residential Assumptions'!$C$14*'Residential Assumptions'!$C$5*'Residential Assumptions'!$C$4/'Residential Assumptions'!$C$12, 0))</f>
        <v>0</v>
      </c>
      <c r="CN31" s="42">
        <f>IF(COLUMN()-COLUMN($E$3) &gt; 'Residential Assumptions'!$I$5, 0, IF(CN4="No",-'Residential Assumptions'!$C$14*'Residential Assumptions'!$C$5*'Residential Assumptions'!$C$4/'Residential Assumptions'!$C$12, 0))</f>
        <v>0</v>
      </c>
      <c r="CO31" s="42">
        <f>IF(COLUMN()-COLUMN($E$3) &gt; 'Residential Assumptions'!$I$5, 0, IF(CO4="No",-'Residential Assumptions'!$C$14*'Residential Assumptions'!$C$5*'Residential Assumptions'!$C$4/'Residential Assumptions'!$C$12, 0))</f>
        <v>0</v>
      </c>
      <c r="CP31" s="42">
        <f>IF(COLUMN()-COLUMN($E$3) &gt; 'Residential Assumptions'!$I$5, 0, IF(CP4="No",-'Residential Assumptions'!$C$14*'Residential Assumptions'!$C$5*'Residential Assumptions'!$C$4/'Residential Assumptions'!$C$12, 0))</f>
        <v>0</v>
      </c>
      <c r="CQ31" s="42">
        <f>IF(COLUMN()-COLUMN($E$3) &gt; 'Residential Assumptions'!$I$5, 0, IF(CQ4="No",-'Residential Assumptions'!$C$14*'Residential Assumptions'!$C$5*'Residential Assumptions'!$C$4/'Residential Assumptions'!$C$12, 0))</f>
        <v>0</v>
      </c>
      <c r="CR31" s="42">
        <f>IF(COLUMN()-COLUMN($E$3) &gt; 'Residential Assumptions'!$I$5, 0, IF(CR4="No",-'Residential Assumptions'!$C$14*'Residential Assumptions'!$C$5*'Residential Assumptions'!$C$4/'Residential Assumptions'!$C$12, 0))</f>
        <v>0</v>
      </c>
      <c r="CS31" s="42">
        <f>IF(COLUMN()-COLUMN($E$3) &gt; 'Residential Assumptions'!$I$5, 0, IF(CS4="No",-'Residential Assumptions'!$C$14*'Residential Assumptions'!$C$5*'Residential Assumptions'!$C$4/'Residential Assumptions'!$C$12, 0))</f>
        <v>0</v>
      </c>
      <c r="CT31" s="42">
        <f>IF(COLUMN()-COLUMN($E$3) &gt; 'Residential Assumptions'!$I$5, 0, IF(CT4="No",-'Residential Assumptions'!$C$14*'Residential Assumptions'!$C$5*'Residential Assumptions'!$C$4/'Residential Assumptions'!$C$12, 0))</f>
        <v>0</v>
      </c>
      <c r="CU31" s="42">
        <f>IF(COLUMN()-COLUMN($E$3) &gt; 'Residential Assumptions'!$I$5, 0, IF(CU4="No",-'Residential Assumptions'!$C$14*'Residential Assumptions'!$C$5*'Residential Assumptions'!$C$4/'Residential Assumptions'!$C$12, 0))</f>
        <v>0</v>
      </c>
      <c r="CV31" s="42">
        <f>IF(COLUMN()-COLUMN($E$3) &gt; 'Residential Assumptions'!$I$5, 0, IF(CV4="No",-'Residential Assumptions'!$C$14*'Residential Assumptions'!$C$5*'Residential Assumptions'!$C$4/'Residential Assumptions'!$C$12, 0))</f>
        <v>0</v>
      </c>
    </row>
    <row r="32" spans="3:100" ht="20.25" customHeight="1">
      <c r="D32" s="64" t="str">
        <f>D7</f>
        <v>2 Bedroom / 2 Bathroom</v>
      </c>
      <c r="E32" s="55">
        <f>IF(COLUMN()-COLUMN($E$3) &gt; 'Residential Assumptions'!$I$5, 0, IF(E4="No",-'Residential Assumptions'!$F$14*'Residential Assumptions'!$F$5*'Residential Assumptions'!$F$4/'Residential Assumptions'!$F$12, 0))</f>
        <v>-287280</v>
      </c>
      <c r="F32" s="55">
        <f>IF(COLUMN()-COLUMN($E$3) &gt; 'Residential Assumptions'!$I$5, 0, IF(F4="No",-'Residential Assumptions'!$F$14*'Residential Assumptions'!$F$5*'Residential Assumptions'!$F$4/'Residential Assumptions'!$F$12, 0))</f>
        <v>-287280</v>
      </c>
      <c r="G32" s="55">
        <f>IF(COLUMN()-COLUMN($E$3) &gt; 'Residential Assumptions'!$I$5, 0, IF(G4="No",-'Residential Assumptions'!$F$14*'Residential Assumptions'!$F$5*'Residential Assumptions'!$F$4/'Residential Assumptions'!$F$12, 0))</f>
        <v>-287280</v>
      </c>
      <c r="H32" s="55">
        <f>IF(COLUMN()-COLUMN($E$3) &gt; 'Residential Assumptions'!$I$5, 0, IF(H4="No",-'Residential Assumptions'!$F$14*'Residential Assumptions'!$F$5*'Residential Assumptions'!$F$4/'Residential Assumptions'!$F$12, 0))</f>
        <v>0</v>
      </c>
      <c r="I32" s="55">
        <f>IF(COLUMN()-COLUMN($E$3) &gt; 'Residential Assumptions'!$I$5, 0, IF(I4="No",-'Residential Assumptions'!$F$14*'Residential Assumptions'!$F$5*'Residential Assumptions'!$F$4/'Residential Assumptions'!$F$12, 0))</f>
        <v>0</v>
      </c>
      <c r="J32" s="55">
        <f>IF(COLUMN()-COLUMN($E$3) &gt; 'Residential Assumptions'!$I$5, 0, IF(J4="No",-'Residential Assumptions'!$F$14*'Residential Assumptions'!$F$5*'Residential Assumptions'!$F$4/'Residential Assumptions'!$F$12, 0))</f>
        <v>0</v>
      </c>
      <c r="K32" s="55">
        <f>IF(COLUMN()-COLUMN($E$3) &gt; 'Residential Assumptions'!$I$5, 0, IF(K4="No",-'Residential Assumptions'!$F$14*'Residential Assumptions'!$F$5*'Residential Assumptions'!$F$4/'Residential Assumptions'!$F$12, 0))</f>
        <v>0</v>
      </c>
      <c r="L32" s="55">
        <f>IF(COLUMN()-COLUMN($E$3) &gt; 'Residential Assumptions'!$I$5, 0, IF(L4="No",-'Residential Assumptions'!$F$14*'Residential Assumptions'!$F$5*'Residential Assumptions'!$F$4/'Residential Assumptions'!$F$12, 0))</f>
        <v>0</v>
      </c>
      <c r="M32" s="55">
        <f>IF(COLUMN()-COLUMN($E$3) &gt; 'Residential Assumptions'!$I$5, 0, IF(M4="No",-'Residential Assumptions'!$F$14*'Residential Assumptions'!$F$5*'Residential Assumptions'!$F$4/'Residential Assumptions'!$F$12, 0))</f>
        <v>0</v>
      </c>
      <c r="N32" s="55">
        <f>IF(COLUMN()-COLUMN($E$3) &gt; 'Residential Assumptions'!$I$5, 0, IF(N4="No",-'Residential Assumptions'!$F$14*'Residential Assumptions'!$F$5*'Residential Assumptions'!$F$4/'Residential Assumptions'!$F$12, 0))</f>
        <v>0</v>
      </c>
      <c r="O32" s="55">
        <f>IF(COLUMN()-COLUMN($E$3) &gt; 'Residential Assumptions'!$I$5, 0, IF(O4="No",-'Residential Assumptions'!$F$14*'Residential Assumptions'!$F$5*'Residential Assumptions'!$F$4/'Residential Assumptions'!$F$12, 0))</f>
        <v>0</v>
      </c>
      <c r="P32" s="55">
        <f>IF(COLUMN()-COLUMN($E$3) &gt; 'Residential Assumptions'!$I$5, 0, IF(P4="No",-'Residential Assumptions'!$F$14*'Residential Assumptions'!$F$5*'Residential Assumptions'!$F$4/'Residential Assumptions'!$F$12, 0))</f>
        <v>0</v>
      </c>
      <c r="Q32" s="55">
        <f>IF(COLUMN()-COLUMN($E$3) &gt; 'Residential Assumptions'!$I$5, 0, IF(Q4="No",-'Residential Assumptions'!$F$14*'Residential Assumptions'!$F$5*'Residential Assumptions'!$F$4/'Residential Assumptions'!$F$12, 0))</f>
        <v>0</v>
      </c>
      <c r="R32" s="55">
        <f>IF(COLUMN()-COLUMN($E$3) &gt; 'Residential Assumptions'!$I$5, 0, IF(R4="No",-'Residential Assumptions'!$F$14*'Residential Assumptions'!$F$5*'Residential Assumptions'!$F$4/'Residential Assumptions'!$F$12, 0))</f>
        <v>0</v>
      </c>
      <c r="S32" s="55">
        <f>IF(COLUMN()-COLUMN($E$3) &gt; 'Residential Assumptions'!$I$5, 0, IF(S4="No",-'Residential Assumptions'!$F$14*'Residential Assumptions'!$F$5*'Residential Assumptions'!$F$4/'Residential Assumptions'!$F$12, 0))</f>
        <v>0</v>
      </c>
      <c r="T32" s="55">
        <f>IF(COLUMN()-COLUMN($E$3) &gt; 'Residential Assumptions'!$I$5, 0, IF(T4="No",-'Residential Assumptions'!$F$14*'Residential Assumptions'!$F$5*'Residential Assumptions'!$F$4/'Residential Assumptions'!$F$12, 0))</f>
        <v>0</v>
      </c>
      <c r="U32" s="55">
        <f>IF(COLUMN()-COLUMN($E$3) &gt; 'Residential Assumptions'!$I$5, 0, IF(U4="No",-'Residential Assumptions'!$F$14*'Residential Assumptions'!$F$5*'Residential Assumptions'!$F$4/'Residential Assumptions'!$F$12, 0))</f>
        <v>0</v>
      </c>
      <c r="V32" s="55">
        <f>IF(COLUMN()-COLUMN($E$3) &gt; 'Residential Assumptions'!$I$5, 0, IF(V4="No",-'Residential Assumptions'!$F$14*'Residential Assumptions'!$F$5*'Residential Assumptions'!$F$4/'Residential Assumptions'!$F$12, 0))</f>
        <v>0</v>
      </c>
      <c r="W32" s="55">
        <f>IF(COLUMN()-COLUMN($E$3) &gt; 'Residential Assumptions'!$I$5, 0, IF(W4="No",-'Residential Assumptions'!$F$14*'Residential Assumptions'!$F$5*'Residential Assumptions'!$F$4/'Residential Assumptions'!$F$12, 0))</f>
        <v>0</v>
      </c>
      <c r="X32" s="55">
        <f>IF(COLUMN()-COLUMN($E$3) &gt; 'Residential Assumptions'!$I$5, 0, IF(X4="No",-'Residential Assumptions'!$F$14*'Residential Assumptions'!$F$5*'Residential Assumptions'!$F$4/'Residential Assumptions'!$F$12, 0))</f>
        <v>0</v>
      </c>
      <c r="Y32" s="55">
        <f>IF(COLUMN()-COLUMN($E$3) &gt; 'Residential Assumptions'!$I$5, 0, IF(Y4="No",-'Residential Assumptions'!$F$14*'Residential Assumptions'!$F$5*'Residential Assumptions'!$F$4/'Residential Assumptions'!$F$12, 0))</f>
        <v>0</v>
      </c>
      <c r="Z32" s="55">
        <f>IF(COLUMN()-COLUMN($E$3) &gt; 'Residential Assumptions'!$I$5, 0, IF(Z4="No",-'Residential Assumptions'!$F$14*'Residential Assumptions'!$F$5*'Residential Assumptions'!$F$4/'Residential Assumptions'!$F$12, 0))</f>
        <v>0</v>
      </c>
      <c r="AA32" s="55">
        <f>IF(COLUMN()-COLUMN($E$3) &gt; 'Residential Assumptions'!$I$5, 0, IF(AA4="No",-'Residential Assumptions'!$F$14*'Residential Assumptions'!$F$5*'Residential Assumptions'!$F$4/'Residential Assumptions'!$F$12, 0))</f>
        <v>0</v>
      </c>
      <c r="AB32" s="55">
        <f>IF(COLUMN()-COLUMN($E$3) &gt; 'Residential Assumptions'!$I$5, 0, IF(AB4="No",-'Residential Assumptions'!$F$14*'Residential Assumptions'!$F$5*'Residential Assumptions'!$F$4/'Residential Assumptions'!$F$12, 0))</f>
        <v>0</v>
      </c>
      <c r="AC32" s="55">
        <f>IF(COLUMN()-COLUMN($E$3) &gt; 'Residential Assumptions'!$I$5, 0, IF(AC4="No",-'Residential Assumptions'!$F$14*'Residential Assumptions'!$F$5*'Residential Assumptions'!$F$4/'Residential Assumptions'!$F$12, 0))</f>
        <v>0</v>
      </c>
      <c r="AD32" s="55">
        <f>IF(COLUMN()-COLUMN($E$3) &gt; 'Residential Assumptions'!$I$5, 0, IF(AD4="No",-'Residential Assumptions'!$F$14*'Residential Assumptions'!$F$5*'Residential Assumptions'!$F$4/'Residential Assumptions'!$F$12, 0))</f>
        <v>0</v>
      </c>
      <c r="AE32" s="55">
        <f>IF(COLUMN()-COLUMN($E$3) &gt; 'Residential Assumptions'!$I$5, 0, IF(AE4="No",-'Residential Assumptions'!$F$14*'Residential Assumptions'!$F$5*'Residential Assumptions'!$F$4/'Residential Assumptions'!$F$12, 0))</f>
        <v>0</v>
      </c>
      <c r="AF32" s="55">
        <f>IF(COLUMN()-COLUMN($E$3) &gt; 'Residential Assumptions'!$I$5, 0, IF(AF4="No",-'Residential Assumptions'!$F$14*'Residential Assumptions'!$F$5*'Residential Assumptions'!$F$4/'Residential Assumptions'!$F$12, 0))</f>
        <v>0</v>
      </c>
      <c r="AG32" s="55">
        <f>IF(COLUMN()-COLUMN($E$3) &gt; 'Residential Assumptions'!$I$5, 0, IF(AG4="No",-'Residential Assumptions'!$F$14*'Residential Assumptions'!$F$5*'Residential Assumptions'!$F$4/'Residential Assumptions'!$F$12, 0))</f>
        <v>0</v>
      </c>
      <c r="AH32" s="55">
        <f>IF(COLUMN()-COLUMN($E$3) &gt; 'Residential Assumptions'!$I$5, 0, IF(AH4="No",-'Residential Assumptions'!$F$14*'Residential Assumptions'!$F$5*'Residential Assumptions'!$F$4/'Residential Assumptions'!$F$12, 0))</f>
        <v>0</v>
      </c>
      <c r="AI32" s="55">
        <f>IF(COLUMN()-COLUMN($E$3) &gt; 'Residential Assumptions'!$I$5, 0, IF(AI4="No",-'Residential Assumptions'!$F$14*'Residential Assumptions'!$F$5*'Residential Assumptions'!$F$4/'Residential Assumptions'!$F$12, 0))</f>
        <v>0</v>
      </c>
      <c r="AJ32" s="55">
        <f>IF(COLUMN()-COLUMN($E$3) &gt; 'Residential Assumptions'!$I$5, 0, IF(AJ4="No",-'Residential Assumptions'!$F$14*'Residential Assumptions'!$F$5*'Residential Assumptions'!$F$4/'Residential Assumptions'!$F$12, 0))</f>
        <v>0</v>
      </c>
      <c r="AK32" s="55">
        <f>IF(COLUMN()-COLUMN($E$3) &gt; 'Residential Assumptions'!$I$5, 0, IF(AK4="No",-'Residential Assumptions'!$F$14*'Residential Assumptions'!$F$5*'Residential Assumptions'!$F$4/'Residential Assumptions'!$F$12, 0))</f>
        <v>0</v>
      </c>
      <c r="AL32" s="55">
        <f>IF(COLUMN()-COLUMN($E$3) &gt; 'Residential Assumptions'!$I$5, 0, IF(AL4="No",-'Residential Assumptions'!$F$14*'Residential Assumptions'!$F$5*'Residential Assumptions'!$F$4/'Residential Assumptions'!$F$12, 0))</f>
        <v>0</v>
      </c>
      <c r="AM32" s="55">
        <f>IF(COLUMN()-COLUMN($E$3) &gt; 'Residential Assumptions'!$I$5, 0, IF(AM4="No",-'Residential Assumptions'!$F$14*'Residential Assumptions'!$F$5*'Residential Assumptions'!$F$4/'Residential Assumptions'!$F$12, 0))</f>
        <v>0</v>
      </c>
      <c r="AN32" s="55">
        <f>IF(COLUMN()-COLUMN($E$3) &gt; 'Residential Assumptions'!$I$5, 0, IF(AN4="No",-'Residential Assumptions'!$F$14*'Residential Assumptions'!$F$5*'Residential Assumptions'!$F$4/'Residential Assumptions'!$F$12, 0))</f>
        <v>0</v>
      </c>
      <c r="AO32" s="55">
        <f>IF(COLUMN()-COLUMN($E$3) &gt; 'Residential Assumptions'!$I$5, 0, IF(AO4="No",-'Residential Assumptions'!$F$14*'Residential Assumptions'!$F$5*'Residential Assumptions'!$F$4/'Residential Assumptions'!$F$12, 0))</f>
        <v>0</v>
      </c>
      <c r="AP32" s="55">
        <f>IF(COLUMN()-COLUMN($E$3) &gt; 'Residential Assumptions'!$I$5, 0, IF(AP4="No",-'Residential Assumptions'!$F$14*'Residential Assumptions'!$F$5*'Residential Assumptions'!$F$4/'Residential Assumptions'!$F$12, 0))</f>
        <v>0</v>
      </c>
      <c r="AQ32" s="55">
        <f>IF(COLUMN()-COLUMN($E$3) &gt; 'Residential Assumptions'!$I$5, 0, IF(AQ4="No",-'Residential Assumptions'!$F$14*'Residential Assumptions'!$F$5*'Residential Assumptions'!$F$4/'Residential Assumptions'!$F$12, 0))</f>
        <v>0</v>
      </c>
      <c r="AR32" s="55">
        <f>IF(COLUMN()-COLUMN($E$3) &gt; 'Residential Assumptions'!$I$5, 0, IF(AR4="No",-'Residential Assumptions'!$F$14*'Residential Assumptions'!$F$5*'Residential Assumptions'!$F$4/'Residential Assumptions'!$F$12, 0))</f>
        <v>0</v>
      </c>
      <c r="AS32" s="55">
        <f>IF(COLUMN()-COLUMN($E$3) &gt; 'Residential Assumptions'!$I$5, 0, IF(AS4="No",-'Residential Assumptions'!$F$14*'Residential Assumptions'!$F$5*'Residential Assumptions'!$F$4/'Residential Assumptions'!$F$12, 0))</f>
        <v>0</v>
      </c>
      <c r="AT32" s="55">
        <f>IF(COLUMN()-COLUMN($E$3) &gt; 'Residential Assumptions'!$I$5, 0, IF(AT4="No",-'Residential Assumptions'!$F$14*'Residential Assumptions'!$F$5*'Residential Assumptions'!$F$4/'Residential Assumptions'!$F$12, 0))</f>
        <v>0</v>
      </c>
      <c r="AU32" s="55">
        <f>IF(COLUMN()-COLUMN($E$3) &gt; 'Residential Assumptions'!$I$5, 0, IF(AU4="No",-'Residential Assumptions'!$F$14*'Residential Assumptions'!$F$5*'Residential Assumptions'!$F$4/'Residential Assumptions'!$F$12, 0))</f>
        <v>0</v>
      </c>
      <c r="AV32" s="55">
        <f>IF(COLUMN()-COLUMN($E$3) &gt; 'Residential Assumptions'!$I$5, 0, IF(AV4="No",-'Residential Assumptions'!$F$14*'Residential Assumptions'!$F$5*'Residential Assumptions'!$F$4/'Residential Assumptions'!$F$12, 0))</f>
        <v>0</v>
      </c>
      <c r="AW32" s="55">
        <f>IF(COLUMN()-COLUMN($E$3) &gt; 'Residential Assumptions'!$I$5, 0, IF(AW4="No",-'Residential Assumptions'!$F$14*'Residential Assumptions'!$F$5*'Residential Assumptions'!$F$4/'Residential Assumptions'!$F$12, 0))</f>
        <v>0</v>
      </c>
      <c r="AX32" s="55">
        <f>IF(COLUMN()-COLUMN($E$3) &gt; 'Residential Assumptions'!$I$5, 0, IF(AX4="No",-'Residential Assumptions'!$F$14*'Residential Assumptions'!$F$5*'Residential Assumptions'!$F$4/'Residential Assumptions'!$F$12, 0))</f>
        <v>0</v>
      </c>
      <c r="AY32" s="55">
        <f>IF(COLUMN()-COLUMN($E$3) &gt; 'Residential Assumptions'!$I$5, 0, IF(AY4="No",-'Residential Assumptions'!$F$14*'Residential Assumptions'!$F$5*'Residential Assumptions'!$F$4/'Residential Assumptions'!$F$12, 0))</f>
        <v>0</v>
      </c>
      <c r="AZ32" s="55">
        <f>IF(COLUMN()-COLUMN($E$3) &gt; 'Residential Assumptions'!$I$5, 0, IF(AZ4="No",-'Residential Assumptions'!$F$14*'Residential Assumptions'!$F$5*'Residential Assumptions'!$F$4/'Residential Assumptions'!$F$12, 0))</f>
        <v>0</v>
      </c>
      <c r="BA32" s="55">
        <f>IF(COLUMN()-COLUMN($E$3) &gt; 'Residential Assumptions'!$I$5, 0, IF(BA4="No",-'Residential Assumptions'!$F$14*'Residential Assumptions'!$F$5*'Residential Assumptions'!$F$4/'Residential Assumptions'!$F$12, 0))</f>
        <v>0</v>
      </c>
      <c r="BB32" s="55">
        <f>IF(COLUMN()-COLUMN($E$3) &gt; 'Residential Assumptions'!$I$5, 0, IF(BB4="No",-'Residential Assumptions'!$F$14*'Residential Assumptions'!$F$5*'Residential Assumptions'!$F$4/'Residential Assumptions'!$F$12, 0))</f>
        <v>0</v>
      </c>
      <c r="BC32" s="55">
        <f>IF(COLUMN()-COLUMN($E$3) &gt; 'Residential Assumptions'!$I$5, 0, IF(BC4="No",-'Residential Assumptions'!$F$14*'Residential Assumptions'!$F$5*'Residential Assumptions'!$F$4/'Residential Assumptions'!$F$12, 0))</f>
        <v>0</v>
      </c>
      <c r="BD32" s="55">
        <f>IF(COLUMN()-COLUMN($E$3) &gt; 'Residential Assumptions'!$I$5, 0, IF(BD4="No",-'Residential Assumptions'!$F$14*'Residential Assumptions'!$F$5*'Residential Assumptions'!$F$4/'Residential Assumptions'!$F$12, 0))</f>
        <v>0</v>
      </c>
      <c r="BE32" s="55">
        <f>IF(COLUMN()-COLUMN($E$3) &gt; 'Residential Assumptions'!$I$5, 0, IF(BE4="No",-'Residential Assumptions'!$F$14*'Residential Assumptions'!$F$5*'Residential Assumptions'!$F$4/'Residential Assumptions'!$F$12, 0))</f>
        <v>0</v>
      </c>
      <c r="BF32" s="55">
        <f>IF(COLUMN()-COLUMN($E$3) &gt; 'Residential Assumptions'!$I$5, 0, IF(BF4="No",-'Residential Assumptions'!$F$14*'Residential Assumptions'!$F$5*'Residential Assumptions'!$F$4/'Residential Assumptions'!$F$12, 0))</f>
        <v>0</v>
      </c>
      <c r="BG32" s="55">
        <f>IF(COLUMN()-COLUMN($E$3) &gt; 'Residential Assumptions'!$I$5, 0, IF(BG4="No",-'Residential Assumptions'!$F$14*'Residential Assumptions'!$F$5*'Residential Assumptions'!$F$4/'Residential Assumptions'!$F$12, 0))</f>
        <v>0</v>
      </c>
      <c r="BH32" s="55">
        <f>IF(COLUMN()-COLUMN($E$3) &gt; 'Residential Assumptions'!$I$5, 0, IF(BH4="No",-'Residential Assumptions'!$F$14*'Residential Assumptions'!$F$5*'Residential Assumptions'!$F$4/'Residential Assumptions'!$F$12, 0))</f>
        <v>0</v>
      </c>
      <c r="BI32" s="55">
        <f>IF(COLUMN()-COLUMN($E$3) &gt; 'Residential Assumptions'!$I$5, 0, IF(BI4="No",-'Residential Assumptions'!$F$14*'Residential Assumptions'!$F$5*'Residential Assumptions'!$F$4/'Residential Assumptions'!$F$12, 0))</f>
        <v>0</v>
      </c>
      <c r="BJ32" s="55">
        <f>IF(COLUMN()-COLUMN($E$3) &gt; 'Residential Assumptions'!$I$5, 0, IF(BJ4="No",-'Residential Assumptions'!$F$14*'Residential Assumptions'!$F$5*'Residential Assumptions'!$F$4/'Residential Assumptions'!$F$12, 0))</f>
        <v>0</v>
      </c>
      <c r="BK32" s="55">
        <f>IF(COLUMN()-COLUMN($E$3) &gt; 'Residential Assumptions'!$I$5, 0, IF(BK4="No",-'Residential Assumptions'!$F$14*'Residential Assumptions'!$F$5*'Residential Assumptions'!$F$4/'Residential Assumptions'!$F$12, 0))</f>
        <v>0</v>
      </c>
      <c r="BL32" s="55">
        <f>IF(COLUMN()-COLUMN($E$3) &gt; 'Residential Assumptions'!$I$5, 0, IF(BL4="No",-'Residential Assumptions'!$F$14*'Residential Assumptions'!$F$5*'Residential Assumptions'!$F$4/'Residential Assumptions'!$F$12, 0))</f>
        <v>0</v>
      </c>
      <c r="BM32" s="55">
        <f>IF(COLUMN()-COLUMN($E$3) &gt; 'Residential Assumptions'!$I$5, 0, IF(BM4="No",-'Residential Assumptions'!$F$14*'Residential Assumptions'!$F$5*'Residential Assumptions'!$F$4/'Residential Assumptions'!$F$12, 0))</f>
        <v>0</v>
      </c>
      <c r="BN32" s="55">
        <f>IF(COLUMN()-COLUMN($E$3) &gt; 'Residential Assumptions'!$I$5, 0, IF(BN4="No",-'Residential Assumptions'!$F$14*'Residential Assumptions'!$F$5*'Residential Assumptions'!$F$4/'Residential Assumptions'!$F$12, 0))</f>
        <v>0</v>
      </c>
      <c r="BO32" s="55">
        <f>IF(COLUMN()-COLUMN($E$3) &gt; 'Residential Assumptions'!$I$5, 0, IF(BO4="No",-'Residential Assumptions'!$F$14*'Residential Assumptions'!$F$5*'Residential Assumptions'!$F$4/'Residential Assumptions'!$F$12, 0))</f>
        <v>0</v>
      </c>
      <c r="BP32" s="55">
        <f>IF(COLUMN()-COLUMN($E$3) &gt; 'Residential Assumptions'!$I$5, 0, IF(BP4="No",-'Residential Assumptions'!$F$14*'Residential Assumptions'!$F$5*'Residential Assumptions'!$F$4/'Residential Assumptions'!$F$12, 0))</f>
        <v>0</v>
      </c>
      <c r="BQ32" s="55">
        <f>IF(COLUMN()-COLUMN($E$3) &gt; 'Residential Assumptions'!$I$5, 0, IF(BQ4="No",-'Residential Assumptions'!$F$14*'Residential Assumptions'!$F$5*'Residential Assumptions'!$F$4/'Residential Assumptions'!$F$12, 0))</f>
        <v>0</v>
      </c>
      <c r="BR32" s="55">
        <f>IF(COLUMN()-COLUMN($E$3) &gt; 'Residential Assumptions'!$I$5, 0, IF(BR4="No",-'Residential Assumptions'!$F$14*'Residential Assumptions'!$F$5*'Residential Assumptions'!$F$4/'Residential Assumptions'!$F$12, 0))</f>
        <v>0</v>
      </c>
      <c r="BS32" s="55">
        <f>IF(COLUMN()-COLUMN($E$3) &gt; 'Residential Assumptions'!$I$5, 0, IF(BS4="No",-'Residential Assumptions'!$F$14*'Residential Assumptions'!$F$5*'Residential Assumptions'!$F$4/'Residential Assumptions'!$F$12, 0))</f>
        <v>0</v>
      </c>
      <c r="BT32" s="55">
        <f>IF(COLUMN()-COLUMN($E$3) &gt; 'Residential Assumptions'!$I$5, 0, IF(BT4="No",-'Residential Assumptions'!$F$14*'Residential Assumptions'!$F$5*'Residential Assumptions'!$F$4/'Residential Assumptions'!$F$12, 0))</f>
        <v>0</v>
      </c>
      <c r="BU32" s="55">
        <f>IF(COLUMN()-COLUMN($E$3) &gt; 'Residential Assumptions'!$I$5, 0, IF(BU4="No",-'Residential Assumptions'!$F$14*'Residential Assumptions'!$F$5*'Residential Assumptions'!$F$4/'Residential Assumptions'!$F$12, 0))</f>
        <v>0</v>
      </c>
      <c r="BV32" s="55">
        <f>IF(COLUMN()-COLUMN($E$3) &gt; 'Residential Assumptions'!$I$5, 0, IF(BV4="No",-'Residential Assumptions'!$F$14*'Residential Assumptions'!$F$5*'Residential Assumptions'!$F$4/'Residential Assumptions'!$F$12, 0))</f>
        <v>0</v>
      </c>
      <c r="BW32" s="55">
        <f>IF(COLUMN()-COLUMN($E$3) &gt; 'Residential Assumptions'!$I$5, 0, IF(BW4="No",-'Residential Assumptions'!$F$14*'Residential Assumptions'!$F$5*'Residential Assumptions'!$F$4/'Residential Assumptions'!$F$12, 0))</f>
        <v>0</v>
      </c>
      <c r="BX32" s="55">
        <f>IF(COLUMN()-COLUMN($E$3) &gt; 'Residential Assumptions'!$I$5, 0, IF(BX4="No",-'Residential Assumptions'!$F$14*'Residential Assumptions'!$F$5*'Residential Assumptions'!$F$4/'Residential Assumptions'!$F$12, 0))</f>
        <v>0</v>
      </c>
      <c r="BY32" s="55">
        <f>IF(COLUMN()-COLUMN($E$3) &gt; 'Residential Assumptions'!$I$5, 0, IF(BY4="No",-'Residential Assumptions'!$F$14*'Residential Assumptions'!$F$5*'Residential Assumptions'!$F$4/'Residential Assumptions'!$F$12, 0))</f>
        <v>0</v>
      </c>
      <c r="BZ32" s="55">
        <f>IF(COLUMN()-COLUMN($E$3) &gt; 'Residential Assumptions'!$I$5, 0, IF(BZ4="No",-'Residential Assumptions'!$F$14*'Residential Assumptions'!$F$5*'Residential Assumptions'!$F$4/'Residential Assumptions'!$F$12, 0))</f>
        <v>0</v>
      </c>
      <c r="CA32" s="55">
        <f>IF(COLUMN()-COLUMN($E$3) &gt; 'Residential Assumptions'!$I$5, 0, IF(CA4="No",-'Residential Assumptions'!$F$14*'Residential Assumptions'!$F$5*'Residential Assumptions'!$F$4/'Residential Assumptions'!$F$12, 0))</f>
        <v>0</v>
      </c>
      <c r="CB32" s="55">
        <f>IF(COLUMN()-COLUMN($E$3) &gt; 'Residential Assumptions'!$I$5, 0, IF(CB4="No",-'Residential Assumptions'!$F$14*'Residential Assumptions'!$F$5*'Residential Assumptions'!$F$4/'Residential Assumptions'!$F$12, 0))</f>
        <v>0</v>
      </c>
      <c r="CC32" s="55">
        <f>IF(COLUMN()-COLUMN($E$3) &gt; 'Residential Assumptions'!$I$5, 0, IF(CC4="No",-'Residential Assumptions'!$F$14*'Residential Assumptions'!$F$5*'Residential Assumptions'!$F$4/'Residential Assumptions'!$F$12, 0))</f>
        <v>0</v>
      </c>
      <c r="CD32" s="55">
        <f>IF(COLUMN()-COLUMN($E$3) &gt; 'Residential Assumptions'!$I$5, 0, IF(CD4="No",-'Residential Assumptions'!$F$14*'Residential Assumptions'!$F$5*'Residential Assumptions'!$F$4/'Residential Assumptions'!$F$12, 0))</f>
        <v>0</v>
      </c>
      <c r="CE32" s="55">
        <f>IF(COLUMN()-COLUMN($E$3) &gt; 'Residential Assumptions'!$I$5, 0, IF(CE4="No",-'Residential Assumptions'!$F$14*'Residential Assumptions'!$F$5*'Residential Assumptions'!$F$4/'Residential Assumptions'!$F$12, 0))</f>
        <v>0</v>
      </c>
      <c r="CF32" s="55">
        <f>IF(COLUMN()-COLUMN($E$3) &gt; 'Residential Assumptions'!$I$5, 0, IF(CF4="No",-'Residential Assumptions'!$F$14*'Residential Assumptions'!$F$5*'Residential Assumptions'!$F$4/'Residential Assumptions'!$F$12, 0))</f>
        <v>0</v>
      </c>
      <c r="CG32" s="55">
        <f>IF(COLUMN()-COLUMN($E$3) &gt; 'Residential Assumptions'!$I$5, 0, IF(CG4="No",-'Residential Assumptions'!$F$14*'Residential Assumptions'!$F$5*'Residential Assumptions'!$F$4/'Residential Assumptions'!$F$12, 0))</f>
        <v>0</v>
      </c>
      <c r="CH32" s="55">
        <f>IF(COLUMN()-COLUMN($E$3) &gt; 'Residential Assumptions'!$I$5, 0, IF(CH4="No",-'Residential Assumptions'!$F$14*'Residential Assumptions'!$F$5*'Residential Assumptions'!$F$4/'Residential Assumptions'!$F$12, 0))</f>
        <v>0</v>
      </c>
      <c r="CI32" s="55">
        <f>IF(COLUMN()-COLUMN($E$3) &gt; 'Residential Assumptions'!$I$5, 0, IF(CI4="No",-'Residential Assumptions'!$F$14*'Residential Assumptions'!$F$5*'Residential Assumptions'!$F$4/'Residential Assumptions'!$F$12, 0))</f>
        <v>0</v>
      </c>
      <c r="CJ32" s="55">
        <f>IF(COLUMN()-COLUMN($E$3) &gt; 'Residential Assumptions'!$I$5, 0, IF(CJ4="No",-'Residential Assumptions'!$F$14*'Residential Assumptions'!$F$5*'Residential Assumptions'!$F$4/'Residential Assumptions'!$F$12, 0))</f>
        <v>0</v>
      </c>
      <c r="CK32" s="55">
        <f>IF(COLUMN()-COLUMN($E$3) &gt; 'Residential Assumptions'!$I$5, 0, IF(CK4="No",-'Residential Assumptions'!$F$14*'Residential Assumptions'!$F$5*'Residential Assumptions'!$F$4/'Residential Assumptions'!$F$12, 0))</f>
        <v>0</v>
      </c>
      <c r="CL32" s="55">
        <f>IF(COLUMN()-COLUMN($E$3) &gt; 'Residential Assumptions'!$I$5, 0, IF(CL4="No",-'Residential Assumptions'!$F$14*'Residential Assumptions'!$F$5*'Residential Assumptions'!$F$4/'Residential Assumptions'!$F$12, 0))</f>
        <v>0</v>
      </c>
      <c r="CM32" s="55">
        <f>IF(COLUMN()-COLUMN($E$3) &gt; 'Residential Assumptions'!$I$5, 0, IF(CM4="No",-'Residential Assumptions'!$F$14*'Residential Assumptions'!$F$5*'Residential Assumptions'!$F$4/'Residential Assumptions'!$F$12, 0))</f>
        <v>0</v>
      </c>
      <c r="CN32" s="55">
        <f>IF(COLUMN()-COLUMN($E$3) &gt; 'Residential Assumptions'!$I$5, 0, IF(CN4="No",-'Residential Assumptions'!$F$14*'Residential Assumptions'!$F$5*'Residential Assumptions'!$F$4/'Residential Assumptions'!$F$12, 0))</f>
        <v>0</v>
      </c>
      <c r="CO32" s="55">
        <f>IF(COLUMN()-COLUMN($E$3) &gt; 'Residential Assumptions'!$I$5, 0, IF(CO4="No",-'Residential Assumptions'!$F$14*'Residential Assumptions'!$F$5*'Residential Assumptions'!$F$4/'Residential Assumptions'!$F$12, 0))</f>
        <v>0</v>
      </c>
      <c r="CP32" s="55">
        <f>IF(COLUMN()-COLUMN($E$3) &gt; 'Residential Assumptions'!$I$5, 0, IF(CP4="No",-'Residential Assumptions'!$F$14*'Residential Assumptions'!$F$5*'Residential Assumptions'!$F$4/'Residential Assumptions'!$F$12, 0))</f>
        <v>0</v>
      </c>
      <c r="CQ32" s="55">
        <f>IF(COLUMN()-COLUMN($E$3) &gt; 'Residential Assumptions'!$I$5, 0, IF(CQ4="No",-'Residential Assumptions'!$F$14*'Residential Assumptions'!$F$5*'Residential Assumptions'!$F$4/'Residential Assumptions'!$F$12, 0))</f>
        <v>0</v>
      </c>
      <c r="CR32" s="55">
        <f>IF(COLUMN()-COLUMN($E$3) &gt; 'Residential Assumptions'!$I$5, 0, IF(CR4="No",-'Residential Assumptions'!$F$14*'Residential Assumptions'!$F$5*'Residential Assumptions'!$F$4/'Residential Assumptions'!$F$12, 0))</f>
        <v>0</v>
      </c>
      <c r="CS32" s="55">
        <f>IF(COLUMN()-COLUMN($E$3) &gt; 'Residential Assumptions'!$I$5, 0, IF(CS4="No",-'Residential Assumptions'!$F$14*'Residential Assumptions'!$F$5*'Residential Assumptions'!$F$4/'Residential Assumptions'!$F$12, 0))</f>
        <v>0</v>
      </c>
      <c r="CT32" s="55">
        <f>IF(COLUMN()-COLUMN($E$3) &gt; 'Residential Assumptions'!$I$5, 0, IF(CT4="No",-'Residential Assumptions'!$F$14*'Residential Assumptions'!$F$5*'Residential Assumptions'!$F$4/'Residential Assumptions'!$F$12, 0))</f>
        <v>0</v>
      </c>
      <c r="CU32" s="55">
        <f>IF(COLUMN()-COLUMN($E$3) &gt; 'Residential Assumptions'!$I$5, 0, IF(CU4="No",-'Residential Assumptions'!$F$14*'Residential Assumptions'!$F$5*'Residential Assumptions'!$F$4/'Residential Assumptions'!$F$12, 0))</f>
        <v>0</v>
      </c>
      <c r="CV32" s="55">
        <f>IF(COLUMN()-COLUMN($E$3) &gt; 'Residential Assumptions'!$I$5, 0, IF(CV4="No",-'Residential Assumptions'!$F$14*'Residential Assumptions'!$F$5*'Residential Assumptions'!$F$4/'Residential Assumptions'!$F$12, 0))</f>
        <v>0</v>
      </c>
    </row>
    <row r="33" spans="3:100" ht="20.25" customHeight="1">
      <c r="D33" s="65" t="str">
        <f>'Residential Assumptions'!H9</f>
        <v>Open Space</v>
      </c>
      <c r="E33" s="42">
        <f>IF(COLUMN()-COLUMN($E$3) &gt; 'Residential Assumptions'!$I$5, 0, IF(E4="No",-'Residential Assumptions'!$I$12*'Residential Assumptions'!$I$10/'Residential Assumptions'!$C$12, 0))</f>
        <v>-155410.5</v>
      </c>
      <c r="F33" s="42">
        <f>IF(COLUMN()-COLUMN($E$3) &gt; 'Residential Assumptions'!$I$5, 0, IF(F4="No",-'Residential Assumptions'!$I$12*'Residential Assumptions'!$I$10/'Residential Assumptions'!$C$12, 0))</f>
        <v>-155410.5</v>
      </c>
      <c r="G33" s="42">
        <f>IF(COLUMN()-COLUMN($E$3) &gt; 'Residential Assumptions'!$I$5, 0, IF(G4="No",-'Residential Assumptions'!$I$12*'Residential Assumptions'!$I$10/'Residential Assumptions'!$C$12, 0))</f>
        <v>-155410.5</v>
      </c>
      <c r="H33" s="42">
        <f>IF(COLUMN()-COLUMN($E$3) &gt; 'Residential Assumptions'!$I$5, 0, IF(H4="No",-'Residential Assumptions'!$I$12*'Residential Assumptions'!$I$10/'Residential Assumptions'!$C$12, 0))</f>
        <v>0</v>
      </c>
      <c r="I33" s="42">
        <f>IF(COLUMN()-COLUMN($E$3) &gt; 'Residential Assumptions'!$I$5, 0, IF(I4="No",-'Residential Assumptions'!$I$12*'Residential Assumptions'!$I$10/'Residential Assumptions'!$C$12, 0))</f>
        <v>0</v>
      </c>
      <c r="J33" s="42">
        <f>IF(COLUMN()-COLUMN($E$3) &gt; 'Residential Assumptions'!$I$5, 0, IF(J4="No",-'Residential Assumptions'!$I$12*'Residential Assumptions'!$I$10/'Residential Assumptions'!$C$12, 0))</f>
        <v>0</v>
      </c>
      <c r="K33" s="42">
        <f>IF(COLUMN()-COLUMN($E$3) &gt; 'Residential Assumptions'!$I$5, 0, IF(K4="No",-'Residential Assumptions'!$I$12*'Residential Assumptions'!$I$10/'Residential Assumptions'!$C$12, 0))</f>
        <v>0</v>
      </c>
      <c r="L33" s="42">
        <f>IF(COLUMN()-COLUMN($E$3) &gt; 'Residential Assumptions'!$I$5, 0, IF(L4="No",-'Residential Assumptions'!$I$12*'Residential Assumptions'!$I$10/'Residential Assumptions'!$C$12, 0))</f>
        <v>0</v>
      </c>
      <c r="M33" s="42">
        <f>IF(COLUMN()-COLUMN($E$3) &gt; 'Residential Assumptions'!$I$5, 0, IF(M4="No",-'Residential Assumptions'!$I$12*'Residential Assumptions'!$I$10/'Residential Assumptions'!$C$12, 0))</f>
        <v>0</v>
      </c>
      <c r="N33" s="42">
        <f>IF(COLUMN()-COLUMN($E$3) &gt; 'Residential Assumptions'!$I$5, 0, IF(N4="No",-'Residential Assumptions'!$I$12*'Residential Assumptions'!$I$10/'Residential Assumptions'!$C$12, 0))</f>
        <v>0</v>
      </c>
      <c r="O33" s="42">
        <f>IF(COLUMN()-COLUMN($E$3) &gt; 'Residential Assumptions'!$I$5, 0, IF(O4="No",-'Residential Assumptions'!$I$12*'Residential Assumptions'!$I$10/'Residential Assumptions'!$C$12, 0))</f>
        <v>0</v>
      </c>
      <c r="P33" s="42">
        <f>IF(COLUMN()-COLUMN($E$3) &gt; 'Residential Assumptions'!$I$5, 0, IF(P4="No",-'Residential Assumptions'!$I$12*'Residential Assumptions'!$I$10/'Residential Assumptions'!$C$12, 0))</f>
        <v>0</v>
      </c>
      <c r="Q33" s="42">
        <f>IF(COLUMN()-COLUMN($E$3) &gt; 'Residential Assumptions'!$I$5, 0, IF(Q4="No",-'Residential Assumptions'!$I$12*'Residential Assumptions'!$I$10/'Residential Assumptions'!$C$12, 0))</f>
        <v>0</v>
      </c>
      <c r="R33" s="42">
        <f>IF(COLUMN()-COLUMN($E$3) &gt; 'Residential Assumptions'!$I$5, 0, IF(R4="No",-'Residential Assumptions'!$I$12*'Residential Assumptions'!$I$10/'Residential Assumptions'!$C$12, 0))</f>
        <v>0</v>
      </c>
      <c r="S33" s="42">
        <f>IF(COLUMN()-COLUMN($E$3) &gt; 'Residential Assumptions'!$I$5, 0, IF(S4="No",-'Residential Assumptions'!$I$12*'Residential Assumptions'!$I$10/'Residential Assumptions'!$C$12, 0))</f>
        <v>0</v>
      </c>
      <c r="T33" s="42">
        <f>IF(COLUMN()-COLUMN($E$3) &gt; 'Residential Assumptions'!$I$5, 0, IF(T4="No",-'Residential Assumptions'!$I$12*'Residential Assumptions'!$I$10/'Residential Assumptions'!$C$12, 0))</f>
        <v>0</v>
      </c>
      <c r="U33" s="42">
        <f>IF(COLUMN()-COLUMN($E$3) &gt; 'Residential Assumptions'!$I$5, 0, IF(U4="No",-'Residential Assumptions'!$I$12*'Residential Assumptions'!$I$10/'Residential Assumptions'!$C$12, 0))</f>
        <v>0</v>
      </c>
      <c r="V33" s="42">
        <f>IF(COLUMN()-COLUMN($E$3) &gt; 'Residential Assumptions'!$I$5, 0, IF(V4="No",-'Residential Assumptions'!$I$12*'Residential Assumptions'!$I$10/'Residential Assumptions'!$C$12, 0))</f>
        <v>0</v>
      </c>
      <c r="W33" s="42">
        <f>IF(COLUMN()-COLUMN($E$3) &gt; 'Residential Assumptions'!$I$5, 0, IF(W4="No",-'Residential Assumptions'!$I$12*'Residential Assumptions'!$I$10/'Residential Assumptions'!$C$12, 0))</f>
        <v>0</v>
      </c>
      <c r="X33" s="42">
        <f>IF(COLUMN()-COLUMN($E$3) &gt; 'Residential Assumptions'!$I$5, 0, IF(X4="No",-'Residential Assumptions'!$I$12*'Residential Assumptions'!$I$10/'Residential Assumptions'!$C$12, 0))</f>
        <v>0</v>
      </c>
      <c r="Y33" s="42">
        <f>IF(COLUMN()-COLUMN($E$3) &gt; 'Residential Assumptions'!$I$5, 0, IF(Y4="No",-'Residential Assumptions'!$I$12*'Residential Assumptions'!$I$10/'Residential Assumptions'!$C$12, 0))</f>
        <v>0</v>
      </c>
      <c r="Z33" s="42">
        <f>IF(COLUMN()-COLUMN($E$3) &gt; 'Residential Assumptions'!$I$5, 0, IF(Z4="No",-'Residential Assumptions'!$I$12*'Residential Assumptions'!$I$10/'Residential Assumptions'!$C$12, 0))</f>
        <v>0</v>
      </c>
      <c r="AA33" s="42">
        <f>IF(COLUMN()-COLUMN($E$3) &gt; 'Residential Assumptions'!$I$5, 0, IF(AA4="No",-'Residential Assumptions'!$I$12*'Residential Assumptions'!$I$10/'Residential Assumptions'!$C$12, 0))</f>
        <v>0</v>
      </c>
      <c r="AB33" s="42">
        <f>IF(COLUMN()-COLUMN($E$3) &gt; 'Residential Assumptions'!$I$5, 0, IF(AB4="No",-'Residential Assumptions'!$I$12*'Residential Assumptions'!$I$10/'Residential Assumptions'!$C$12, 0))</f>
        <v>0</v>
      </c>
      <c r="AC33" s="42">
        <f>IF(COLUMN()-COLUMN($E$3) &gt; 'Residential Assumptions'!$I$5, 0, IF(AC4="No",-'Residential Assumptions'!$I$12*'Residential Assumptions'!$I$10/'Residential Assumptions'!$C$12, 0))</f>
        <v>0</v>
      </c>
      <c r="AD33" s="42">
        <f>IF(COLUMN()-COLUMN($E$3) &gt; 'Residential Assumptions'!$I$5, 0, IF(AD4="No",-'Residential Assumptions'!$I$12*'Residential Assumptions'!$I$10/'Residential Assumptions'!$C$12, 0))</f>
        <v>0</v>
      </c>
      <c r="AE33" s="42">
        <f>IF(COLUMN()-COLUMN($E$3) &gt; 'Residential Assumptions'!$I$5, 0, IF(AE4="No",-'Residential Assumptions'!$I$12*'Residential Assumptions'!$I$10/'Residential Assumptions'!$C$12, 0))</f>
        <v>0</v>
      </c>
      <c r="AF33" s="42">
        <f>IF(COLUMN()-COLUMN($E$3) &gt; 'Residential Assumptions'!$I$5, 0, IF(AF4="No",-'Residential Assumptions'!$I$12*'Residential Assumptions'!$I$10/'Residential Assumptions'!$C$12, 0))</f>
        <v>0</v>
      </c>
      <c r="AG33" s="42">
        <f>IF(COLUMN()-COLUMN($E$3) &gt; 'Residential Assumptions'!$I$5, 0, IF(AG4="No",-'Residential Assumptions'!$I$12*'Residential Assumptions'!$I$10/'Residential Assumptions'!$C$12, 0))</f>
        <v>0</v>
      </c>
      <c r="AH33" s="42">
        <f>IF(COLUMN()-COLUMN($E$3) &gt; 'Residential Assumptions'!$I$5, 0, IF(AH4="No",-'Residential Assumptions'!$I$12*'Residential Assumptions'!$I$10/'Residential Assumptions'!$C$12, 0))</f>
        <v>0</v>
      </c>
      <c r="AI33" s="42">
        <f>IF(COLUMN()-COLUMN($E$3) &gt; 'Residential Assumptions'!$I$5, 0, IF(AI4="No",-'Residential Assumptions'!$I$12*'Residential Assumptions'!$I$10/'Residential Assumptions'!$C$12, 0))</f>
        <v>0</v>
      </c>
      <c r="AJ33" s="42">
        <f>IF(COLUMN()-COLUMN($E$3) &gt; 'Residential Assumptions'!$I$5, 0, IF(AJ4="No",-'Residential Assumptions'!$I$12*'Residential Assumptions'!$I$10/'Residential Assumptions'!$C$12, 0))</f>
        <v>0</v>
      </c>
      <c r="AK33" s="42">
        <f>IF(COLUMN()-COLUMN($E$3) &gt; 'Residential Assumptions'!$I$5, 0, IF(AK4="No",-'Residential Assumptions'!$I$12*'Residential Assumptions'!$I$10/'Residential Assumptions'!$C$12, 0))</f>
        <v>0</v>
      </c>
      <c r="AL33" s="42">
        <f>IF(COLUMN()-COLUMN($E$3) &gt; 'Residential Assumptions'!$I$5, 0, IF(AL4="No",-'Residential Assumptions'!$I$12*'Residential Assumptions'!$I$10/'Residential Assumptions'!$C$12, 0))</f>
        <v>0</v>
      </c>
      <c r="AM33" s="42">
        <f>IF(COLUMN()-COLUMN($E$3) &gt; 'Residential Assumptions'!$I$5, 0, IF(AM4="No",-'Residential Assumptions'!$I$12*'Residential Assumptions'!$I$10/'Residential Assumptions'!$C$12, 0))</f>
        <v>0</v>
      </c>
      <c r="AN33" s="42">
        <f>IF(COLUMN()-COLUMN($E$3) &gt; 'Residential Assumptions'!$I$5, 0, IF(AN4="No",-'Residential Assumptions'!$I$12*'Residential Assumptions'!$I$10/'Residential Assumptions'!$C$12, 0))</f>
        <v>0</v>
      </c>
      <c r="AO33" s="42">
        <f>IF(COLUMN()-COLUMN($E$3) &gt; 'Residential Assumptions'!$I$5, 0, IF(AO4="No",-'Residential Assumptions'!$I$12*'Residential Assumptions'!$I$10/'Residential Assumptions'!$C$12, 0))</f>
        <v>0</v>
      </c>
      <c r="AP33" s="42">
        <f>IF(COLUMN()-COLUMN($E$3) &gt; 'Residential Assumptions'!$I$5, 0, IF(AP4="No",-'Residential Assumptions'!$I$12*'Residential Assumptions'!$I$10/'Residential Assumptions'!$C$12, 0))</f>
        <v>0</v>
      </c>
      <c r="AQ33" s="42">
        <f>IF(COLUMN()-COLUMN($E$3) &gt; 'Residential Assumptions'!$I$5, 0, IF(AQ4="No",-'Residential Assumptions'!$I$12*'Residential Assumptions'!$I$10/'Residential Assumptions'!$C$12, 0))</f>
        <v>0</v>
      </c>
      <c r="AR33" s="42">
        <f>IF(COLUMN()-COLUMN($E$3) &gt; 'Residential Assumptions'!$I$5, 0, IF(AR4="No",-'Residential Assumptions'!$I$12*'Residential Assumptions'!$I$10/'Residential Assumptions'!$C$12, 0))</f>
        <v>0</v>
      </c>
      <c r="AS33" s="42">
        <f>IF(COLUMN()-COLUMN($E$3) &gt; 'Residential Assumptions'!$I$5, 0, IF(AS4="No",-'Residential Assumptions'!$I$12*'Residential Assumptions'!$I$10/'Residential Assumptions'!$C$12, 0))</f>
        <v>0</v>
      </c>
      <c r="AT33" s="42">
        <f>IF(COLUMN()-COLUMN($E$3) &gt; 'Residential Assumptions'!$I$5, 0, IF(AT4="No",-'Residential Assumptions'!$I$12*'Residential Assumptions'!$I$10/'Residential Assumptions'!$C$12, 0))</f>
        <v>0</v>
      </c>
      <c r="AU33" s="42">
        <f>IF(COLUMN()-COLUMN($E$3) &gt; 'Residential Assumptions'!$I$5, 0, IF(AU4="No",-'Residential Assumptions'!$I$12*'Residential Assumptions'!$I$10/'Residential Assumptions'!$C$12, 0))</f>
        <v>0</v>
      </c>
      <c r="AV33" s="42">
        <f>IF(COLUMN()-COLUMN($E$3) &gt; 'Residential Assumptions'!$I$5, 0, IF(AV4="No",-'Residential Assumptions'!$I$12*'Residential Assumptions'!$I$10/'Residential Assumptions'!$C$12, 0))</f>
        <v>0</v>
      </c>
      <c r="AW33" s="42">
        <f>IF(COLUMN()-COLUMN($E$3) &gt; 'Residential Assumptions'!$I$5, 0, IF(AW4="No",-'Residential Assumptions'!$I$12*'Residential Assumptions'!$I$10/'Residential Assumptions'!$C$12, 0))</f>
        <v>0</v>
      </c>
      <c r="AX33" s="42">
        <f>IF(COLUMN()-COLUMN($E$3) &gt; 'Residential Assumptions'!$I$5, 0, IF(AX4="No",-'Residential Assumptions'!$I$12*'Residential Assumptions'!$I$10/'Residential Assumptions'!$C$12, 0))</f>
        <v>0</v>
      </c>
      <c r="AY33" s="42">
        <f>IF(COLUMN()-COLUMN($E$3) &gt; 'Residential Assumptions'!$I$5, 0, IF(AY4="No",-'Residential Assumptions'!$I$12*'Residential Assumptions'!$I$10/'Residential Assumptions'!$C$12, 0))</f>
        <v>0</v>
      </c>
      <c r="AZ33" s="42">
        <f>IF(COLUMN()-COLUMN($E$3) &gt; 'Residential Assumptions'!$I$5, 0, IF(AZ4="No",-'Residential Assumptions'!$I$12*'Residential Assumptions'!$I$10/'Residential Assumptions'!$C$12, 0))</f>
        <v>0</v>
      </c>
      <c r="BA33" s="42">
        <f>IF(COLUMN()-COLUMN($E$3) &gt; 'Residential Assumptions'!$I$5, 0, IF(BA4="No",-'Residential Assumptions'!$I$12*'Residential Assumptions'!$I$10/'Residential Assumptions'!$C$12, 0))</f>
        <v>0</v>
      </c>
      <c r="BB33" s="42">
        <f>IF(COLUMN()-COLUMN($E$3) &gt; 'Residential Assumptions'!$I$5, 0, IF(BB4="No",-'Residential Assumptions'!$I$12*'Residential Assumptions'!$I$10/'Residential Assumptions'!$C$12, 0))</f>
        <v>0</v>
      </c>
      <c r="BC33" s="42">
        <f>IF(COLUMN()-COLUMN($E$3) &gt; 'Residential Assumptions'!$I$5, 0, IF(BC4="No",-'Residential Assumptions'!$I$12*'Residential Assumptions'!$I$10/'Residential Assumptions'!$C$12, 0))</f>
        <v>0</v>
      </c>
      <c r="BD33" s="42">
        <f>IF(COLUMN()-COLUMN($E$3) &gt; 'Residential Assumptions'!$I$5, 0, IF(BD4="No",-'Residential Assumptions'!$I$12*'Residential Assumptions'!$I$10/'Residential Assumptions'!$C$12, 0))</f>
        <v>0</v>
      </c>
      <c r="BE33" s="42">
        <f>IF(COLUMN()-COLUMN($E$3) &gt; 'Residential Assumptions'!$I$5, 0, IF(BE4="No",-'Residential Assumptions'!$I$12*'Residential Assumptions'!$I$10/'Residential Assumptions'!$C$12, 0))</f>
        <v>0</v>
      </c>
      <c r="BF33" s="42">
        <f>IF(COLUMN()-COLUMN($E$3) &gt; 'Residential Assumptions'!$I$5, 0, IF(BF4="No",-'Residential Assumptions'!$I$12*'Residential Assumptions'!$I$10/'Residential Assumptions'!$C$12, 0))</f>
        <v>0</v>
      </c>
      <c r="BG33" s="42">
        <f>IF(COLUMN()-COLUMN($E$3) &gt; 'Residential Assumptions'!$I$5, 0, IF(BG4="No",-'Residential Assumptions'!$I$12*'Residential Assumptions'!$I$10/'Residential Assumptions'!$C$12, 0))</f>
        <v>0</v>
      </c>
      <c r="BH33" s="42">
        <f>IF(COLUMN()-COLUMN($E$3) &gt; 'Residential Assumptions'!$I$5, 0, IF(BH4="No",-'Residential Assumptions'!$I$12*'Residential Assumptions'!$I$10/'Residential Assumptions'!$C$12, 0))</f>
        <v>0</v>
      </c>
      <c r="BI33" s="42">
        <f>IF(COLUMN()-COLUMN($E$3) &gt; 'Residential Assumptions'!$I$5, 0, IF(BI4="No",-'Residential Assumptions'!$I$12*'Residential Assumptions'!$I$10/'Residential Assumptions'!$C$12, 0))</f>
        <v>0</v>
      </c>
      <c r="BJ33" s="42">
        <f>IF(COLUMN()-COLUMN($E$3) &gt; 'Residential Assumptions'!$I$5, 0, IF(BJ4="No",-'Residential Assumptions'!$I$12*'Residential Assumptions'!$I$10/'Residential Assumptions'!$C$12, 0))</f>
        <v>0</v>
      </c>
      <c r="BK33" s="42">
        <f>IF(COLUMN()-COLUMN($E$3) &gt; 'Residential Assumptions'!$I$5, 0, IF(BK4="No",-'Residential Assumptions'!$I$12*'Residential Assumptions'!$I$10/'Residential Assumptions'!$C$12, 0))</f>
        <v>0</v>
      </c>
      <c r="BL33" s="42">
        <f>IF(COLUMN()-COLUMN($E$3) &gt; 'Residential Assumptions'!$I$5, 0, IF(BL4="No",-'Residential Assumptions'!$I$12*'Residential Assumptions'!$I$10/'Residential Assumptions'!$C$12, 0))</f>
        <v>0</v>
      </c>
      <c r="BM33" s="42">
        <f>IF(COLUMN()-COLUMN($E$3) &gt; 'Residential Assumptions'!$I$5, 0, IF(BM4="No",-'Residential Assumptions'!$I$12*'Residential Assumptions'!$I$10/'Residential Assumptions'!$C$12, 0))</f>
        <v>0</v>
      </c>
      <c r="BN33" s="42">
        <f>IF(COLUMN()-COLUMN($E$3) &gt; 'Residential Assumptions'!$I$5, 0, IF(BN4="No",-'Residential Assumptions'!$I$12*'Residential Assumptions'!$I$10/'Residential Assumptions'!$C$12, 0))</f>
        <v>0</v>
      </c>
      <c r="BO33" s="42">
        <f>IF(COLUMN()-COLUMN($E$3) &gt; 'Residential Assumptions'!$I$5, 0, IF(BO4="No",-'Residential Assumptions'!$I$12*'Residential Assumptions'!$I$10/'Residential Assumptions'!$C$12, 0))</f>
        <v>0</v>
      </c>
      <c r="BP33" s="42">
        <f>IF(COLUMN()-COLUMN($E$3) &gt; 'Residential Assumptions'!$I$5, 0, IF(BP4="No",-'Residential Assumptions'!$I$12*'Residential Assumptions'!$I$10/'Residential Assumptions'!$C$12, 0))</f>
        <v>0</v>
      </c>
      <c r="BQ33" s="42">
        <f>IF(COLUMN()-COLUMN($E$3) &gt; 'Residential Assumptions'!$I$5, 0, IF(BQ4="No",-'Residential Assumptions'!$I$12*'Residential Assumptions'!$I$10/'Residential Assumptions'!$C$12, 0))</f>
        <v>0</v>
      </c>
      <c r="BR33" s="42">
        <f>IF(COLUMN()-COLUMN($E$3) &gt; 'Residential Assumptions'!$I$5, 0, IF(BR4="No",-'Residential Assumptions'!$I$12*'Residential Assumptions'!$I$10/'Residential Assumptions'!$C$12, 0))</f>
        <v>0</v>
      </c>
      <c r="BS33" s="42">
        <f>IF(COLUMN()-COLUMN($E$3) &gt; 'Residential Assumptions'!$I$5, 0, IF(BS4="No",-'Residential Assumptions'!$I$12*'Residential Assumptions'!$I$10/'Residential Assumptions'!$C$12, 0))</f>
        <v>0</v>
      </c>
      <c r="BT33" s="42">
        <f>IF(COLUMN()-COLUMN($E$3) &gt; 'Residential Assumptions'!$I$5, 0, IF(BT4="No",-'Residential Assumptions'!$I$12*'Residential Assumptions'!$I$10/'Residential Assumptions'!$C$12, 0))</f>
        <v>0</v>
      </c>
      <c r="BU33" s="42">
        <f>IF(COLUMN()-COLUMN($E$3) &gt; 'Residential Assumptions'!$I$5, 0, IF(BU4="No",-'Residential Assumptions'!$I$12*'Residential Assumptions'!$I$10/'Residential Assumptions'!$C$12, 0))</f>
        <v>0</v>
      </c>
      <c r="BV33" s="42">
        <f>IF(COLUMN()-COLUMN($E$3) &gt; 'Residential Assumptions'!$I$5, 0, IF(BV4="No",-'Residential Assumptions'!$I$12*'Residential Assumptions'!$I$10/'Residential Assumptions'!$C$12, 0))</f>
        <v>0</v>
      </c>
      <c r="BW33" s="42">
        <f>IF(COLUMN()-COLUMN($E$3) &gt; 'Residential Assumptions'!$I$5, 0, IF(BW4="No",-'Residential Assumptions'!$I$12*'Residential Assumptions'!$I$10/'Residential Assumptions'!$C$12, 0))</f>
        <v>0</v>
      </c>
      <c r="BX33" s="42">
        <f>IF(COLUMN()-COLUMN($E$3) &gt; 'Residential Assumptions'!$I$5, 0, IF(BX4="No",-'Residential Assumptions'!$I$12*'Residential Assumptions'!$I$10/'Residential Assumptions'!$C$12, 0))</f>
        <v>0</v>
      </c>
      <c r="BY33" s="42">
        <f>IF(COLUMN()-COLUMN($E$3) &gt; 'Residential Assumptions'!$I$5, 0, IF(BY4="No",-'Residential Assumptions'!$I$12*'Residential Assumptions'!$I$10/'Residential Assumptions'!$C$12, 0))</f>
        <v>0</v>
      </c>
      <c r="BZ33" s="42">
        <f>IF(COLUMN()-COLUMN($E$3) &gt; 'Residential Assumptions'!$I$5, 0, IF(BZ4="No",-'Residential Assumptions'!$I$12*'Residential Assumptions'!$I$10/'Residential Assumptions'!$C$12, 0))</f>
        <v>0</v>
      </c>
      <c r="CA33" s="42">
        <f>IF(COLUMN()-COLUMN($E$3) &gt; 'Residential Assumptions'!$I$5, 0, IF(CA4="No",-'Residential Assumptions'!$I$12*'Residential Assumptions'!$I$10/'Residential Assumptions'!$C$12, 0))</f>
        <v>0</v>
      </c>
      <c r="CB33" s="42">
        <f>IF(COLUMN()-COLUMN($E$3) &gt; 'Residential Assumptions'!$I$5, 0, IF(CB4="No",-'Residential Assumptions'!$I$12*'Residential Assumptions'!$I$10/'Residential Assumptions'!$C$12, 0))</f>
        <v>0</v>
      </c>
      <c r="CC33" s="42">
        <f>IF(COLUMN()-COLUMN($E$3) &gt; 'Residential Assumptions'!$I$5, 0, IF(CC4="No",-'Residential Assumptions'!$I$12*'Residential Assumptions'!$I$10/'Residential Assumptions'!$C$12, 0))</f>
        <v>0</v>
      </c>
      <c r="CD33" s="42">
        <f>IF(COLUMN()-COLUMN($E$3) &gt; 'Residential Assumptions'!$I$5, 0, IF(CD4="No",-'Residential Assumptions'!$I$12*'Residential Assumptions'!$I$10/'Residential Assumptions'!$C$12, 0))</f>
        <v>0</v>
      </c>
      <c r="CE33" s="42">
        <f>IF(COLUMN()-COLUMN($E$3) &gt; 'Residential Assumptions'!$I$5, 0, IF(CE4="No",-'Residential Assumptions'!$I$12*'Residential Assumptions'!$I$10/'Residential Assumptions'!$C$12, 0))</f>
        <v>0</v>
      </c>
      <c r="CF33" s="42">
        <f>IF(COLUMN()-COLUMN($E$3) &gt; 'Residential Assumptions'!$I$5, 0, IF(CF4="No",-'Residential Assumptions'!$I$12*'Residential Assumptions'!$I$10/'Residential Assumptions'!$C$12, 0))</f>
        <v>0</v>
      </c>
      <c r="CG33" s="42">
        <f>IF(COLUMN()-COLUMN($E$3) &gt; 'Residential Assumptions'!$I$5, 0, IF(CG4="No",-'Residential Assumptions'!$I$12*'Residential Assumptions'!$I$10/'Residential Assumptions'!$C$12, 0))</f>
        <v>0</v>
      </c>
      <c r="CH33" s="42">
        <f>IF(COLUMN()-COLUMN($E$3) &gt; 'Residential Assumptions'!$I$5, 0, IF(CH4="No",-'Residential Assumptions'!$I$12*'Residential Assumptions'!$I$10/'Residential Assumptions'!$C$12, 0))</f>
        <v>0</v>
      </c>
      <c r="CI33" s="42">
        <f>IF(COLUMN()-COLUMN($E$3) &gt; 'Residential Assumptions'!$I$5, 0, IF(CI4="No",-'Residential Assumptions'!$I$12*'Residential Assumptions'!$I$10/'Residential Assumptions'!$C$12, 0))</f>
        <v>0</v>
      </c>
      <c r="CJ33" s="42">
        <f>IF(COLUMN()-COLUMN($E$3) &gt; 'Residential Assumptions'!$I$5, 0, IF(CJ4="No",-'Residential Assumptions'!$I$12*'Residential Assumptions'!$I$10/'Residential Assumptions'!$C$12, 0))</f>
        <v>0</v>
      </c>
      <c r="CK33" s="42">
        <f>IF(COLUMN()-COLUMN($E$3) &gt; 'Residential Assumptions'!$I$5, 0, IF(CK4="No",-'Residential Assumptions'!$I$12*'Residential Assumptions'!$I$10/'Residential Assumptions'!$C$12, 0))</f>
        <v>0</v>
      </c>
      <c r="CL33" s="42">
        <f>IF(COLUMN()-COLUMN($E$3) &gt; 'Residential Assumptions'!$I$5, 0, IF(CL4="No",-'Residential Assumptions'!$I$12*'Residential Assumptions'!$I$10/'Residential Assumptions'!$C$12, 0))</f>
        <v>0</v>
      </c>
      <c r="CM33" s="42">
        <f>IF(COLUMN()-COLUMN($E$3) &gt; 'Residential Assumptions'!$I$5, 0, IF(CM4="No",-'Residential Assumptions'!$I$12*'Residential Assumptions'!$I$10/'Residential Assumptions'!$C$12, 0))</f>
        <v>0</v>
      </c>
      <c r="CN33" s="42">
        <f>IF(COLUMN()-COLUMN($E$3) &gt; 'Residential Assumptions'!$I$5, 0, IF(CN4="No",-'Residential Assumptions'!$I$12*'Residential Assumptions'!$I$10/'Residential Assumptions'!$C$12, 0))</f>
        <v>0</v>
      </c>
      <c r="CO33" s="42">
        <f>IF(COLUMN()-COLUMN($E$3) &gt; 'Residential Assumptions'!$I$5, 0, IF(CO4="No",-'Residential Assumptions'!$I$12*'Residential Assumptions'!$I$10/'Residential Assumptions'!$C$12, 0))</f>
        <v>0</v>
      </c>
      <c r="CP33" s="42">
        <f>IF(COLUMN()-COLUMN($E$3) &gt; 'Residential Assumptions'!$I$5, 0, IF(CP4="No",-'Residential Assumptions'!$I$12*'Residential Assumptions'!$I$10/'Residential Assumptions'!$C$12, 0))</f>
        <v>0</v>
      </c>
      <c r="CQ33" s="42">
        <f>IF(COLUMN()-COLUMN($E$3) &gt; 'Residential Assumptions'!$I$5, 0, IF(CQ4="No",-'Residential Assumptions'!$I$12*'Residential Assumptions'!$I$10/'Residential Assumptions'!$C$12, 0))</f>
        <v>0</v>
      </c>
      <c r="CR33" s="42">
        <f>IF(COLUMN()-COLUMN($E$3) &gt; 'Residential Assumptions'!$I$5, 0, IF(CR4="No",-'Residential Assumptions'!$I$12*'Residential Assumptions'!$I$10/'Residential Assumptions'!$C$12, 0))</f>
        <v>0</v>
      </c>
      <c r="CS33" s="42">
        <f>IF(COLUMN()-COLUMN($E$3) &gt; 'Residential Assumptions'!$I$5, 0, IF(CS4="No",-'Residential Assumptions'!$I$12*'Residential Assumptions'!$I$10/'Residential Assumptions'!$C$12, 0))</f>
        <v>0</v>
      </c>
      <c r="CT33" s="42">
        <f>IF(COLUMN()-COLUMN($E$3) &gt; 'Residential Assumptions'!$I$5, 0, IF(CT4="No",-'Residential Assumptions'!$I$12*'Residential Assumptions'!$I$10/'Residential Assumptions'!$C$12, 0))</f>
        <v>0</v>
      </c>
      <c r="CU33" s="42">
        <f>IF(COLUMN()-COLUMN($E$3) &gt; 'Residential Assumptions'!$I$5, 0, IF(CU4="No",-'Residential Assumptions'!$I$12*'Residential Assumptions'!$I$10/'Residential Assumptions'!$C$12, 0))</f>
        <v>0</v>
      </c>
      <c r="CV33" s="42">
        <f>IF(COLUMN()-COLUMN($E$3) &gt; 'Residential Assumptions'!$I$5, 0, IF(CV4="No",-'Residential Assumptions'!$I$12*'Residential Assumptions'!$I$10/'Residential Assumptions'!$C$12, 0))</f>
        <v>0</v>
      </c>
    </row>
    <row r="34" spans="3:100" ht="20.25" customHeight="1">
      <c r="C34" s="25" t="s">
        <v>105</v>
      </c>
      <c r="D34" s="6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</row>
    <row r="35" spans="3:100" ht="20.25" customHeight="1">
      <c r="D35" s="65" t="str">
        <f>D6</f>
        <v>1 Bedroom / 1 Bathroom</v>
      </c>
      <c r="E35" s="42">
        <f>IF(E4 = "Yes",-'Residential Assumptions'!$I$6*'Residential Assumptions'!$C$13*'Residential Assumptions'!$C$5,0)</f>
        <v>0</v>
      </c>
      <c r="F35" s="42">
        <f>IF(F4 = "Yes",-'Residential Assumptions'!$I$6*'Residential Assumptions'!$C$13*'Residential Assumptions'!$C$5,0)</f>
        <v>0</v>
      </c>
      <c r="G35" s="42">
        <f>IF(G4 = "Yes",-'Residential Assumptions'!$I$6*'Residential Assumptions'!$C$13*'Residential Assumptions'!$C$5,0)</f>
        <v>0</v>
      </c>
      <c r="H35" s="42">
        <f>IF(H4 = "Yes",-'Residential Assumptions'!$I$6*'Residential Assumptions'!$C$13*'Residential Assumptions'!$C$5,0)</f>
        <v>-9022.7999999999993</v>
      </c>
      <c r="I35" s="42">
        <f>IF(I4 = "Yes",-'Residential Assumptions'!$I$6*'Residential Assumptions'!$C$13*'Residential Assumptions'!$C$5,0)</f>
        <v>-9022.7999999999993</v>
      </c>
      <c r="J35" s="42">
        <f>IF(J4 = "Yes",-'Residential Assumptions'!$I$6*'Residential Assumptions'!$C$13*'Residential Assumptions'!$C$5,0)</f>
        <v>-9022.7999999999993</v>
      </c>
      <c r="K35" s="42">
        <f>IF(K4 = "Yes",-'Residential Assumptions'!$I$6*'Residential Assumptions'!$C$13*'Residential Assumptions'!$C$5,0)</f>
        <v>-9022.7999999999993</v>
      </c>
      <c r="L35" s="42">
        <f>IF(L4 = "Yes",-'Residential Assumptions'!$I$6*'Residential Assumptions'!$C$13*'Residential Assumptions'!$C$5,0)</f>
        <v>-9022.7999999999993</v>
      </c>
      <c r="M35" s="42">
        <f>IF(M4 = "Yes",-'Residential Assumptions'!$I$6*'Residential Assumptions'!$C$13*'Residential Assumptions'!$C$5,0)</f>
        <v>-9022.7999999999993</v>
      </c>
      <c r="N35" s="42">
        <f>IF(N4 = "Yes",-'Residential Assumptions'!$I$6*'Residential Assumptions'!$C$13*'Residential Assumptions'!$C$5,0)</f>
        <v>-9022.7999999999993</v>
      </c>
      <c r="O35" s="42">
        <f>IF(O4 = "Yes",-'Residential Assumptions'!$I$6*'Residential Assumptions'!$C$13*'Residential Assumptions'!$C$5,0)</f>
        <v>-9022.7999999999993</v>
      </c>
      <c r="P35" s="42">
        <f>IF(P4 = "Yes",-'Residential Assumptions'!$I$6*'Residential Assumptions'!$C$13*'Residential Assumptions'!$C$5,0)</f>
        <v>-9022.7999999999993</v>
      </c>
      <c r="Q35" s="42">
        <f>IF(Q4 = "Yes",-'Residential Assumptions'!$I$6*'Residential Assumptions'!$C$13*'Residential Assumptions'!$C$5,0)</f>
        <v>0</v>
      </c>
      <c r="R35" s="42">
        <f>IF(R4 = "Yes",-'Residential Assumptions'!$I$6*'Residential Assumptions'!$C$13*'Residential Assumptions'!$C$5,0)</f>
        <v>0</v>
      </c>
      <c r="S35" s="42">
        <f>IF(S4 = "Yes",-'Residential Assumptions'!$I$6*'Residential Assumptions'!$C$13*'Residential Assumptions'!$C$5,0)</f>
        <v>0</v>
      </c>
      <c r="T35" s="42">
        <f>IF(T4 = "Yes",-'Residential Assumptions'!$I$6*'Residential Assumptions'!$C$13*'Residential Assumptions'!$C$5,0)</f>
        <v>0</v>
      </c>
      <c r="U35" s="42">
        <f>IF(U4 = "Yes",-'Residential Assumptions'!$I$6*'Residential Assumptions'!$C$13*'Residential Assumptions'!$C$5,0)</f>
        <v>0</v>
      </c>
      <c r="V35" s="42">
        <f>IF(V4 = "Yes",-'Residential Assumptions'!$I$6*'Residential Assumptions'!$C$13*'Residential Assumptions'!$C$5,0)</f>
        <v>0</v>
      </c>
      <c r="W35" s="42">
        <f>IF(W4 = "Yes",-'Residential Assumptions'!$I$6*'Residential Assumptions'!$C$13*'Residential Assumptions'!$C$5,0)</f>
        <v>0</v>
      </c>
      <c r="X35" s="42">
        <f>IF(X4 = "Yes",-'Residential Assumptions'!$I$6*'Residential Assumptions'!$C$13*'Residential Assumptions'!$C$5,0)</f>
        <v>0</v>
      </c>
      <c r="Y35" s="42">
        <f>IF(Y4 = "Yes",-'Residential Assumptions'!$I$6*'Residential Assumptions'!$C$13*'Residential Assumptions'!$C$5,0)</f>
        <v>0</v>
      </c>
      <c r="Z35" s="42">
        <f>IF(Z4 = "Yes",-'Residential Assumptions'!$I$6*'Residential Assumptions'!$C$13*'Residential Assumptions'!$C$5,0)</f>
        <v>0</v>
      </c>
      <c r="AA35" s="42">
        <f>IF(AA4 = "Yes",-'Residential Assumptions'!$I$6*'Residential Assumptions'!$C$13*'Residential Assumptions'!$C$5,0)</f>
        <v>0</v>
      </c>
      <c r="AB35" s="42">
        <f>IF(AB4 = "Yes",-'Residential Assumptions'!$I$6*'Residential Assumptions'!$C$13*'Residential Assumptions'!$C$5,0)</f>
        <v>0</v>
      </c>
      <c r="AC35" s="42">
        <f>IF(AC4 = "Yes",-'Residential Assumptions'!$I$6*'Residential Assumptions'!$C$13*'Residential Assumptions'!$C$5,0)</f>
        <v>0</v>
      </c>
      <c r="AD35" s="42">
        <f>IF(AD4 = "Yes",-'Residential Assumptions'!$I$6*'Residential Assumptions'!$C$13*'Residential Assumptions'!$C$5,0)</f>
        <v>0</v>
      </c>
      <c r="AE35" s="42">
        <f>IF(AE4 = "Yes",-'Residential Assumptions'!$I$6*'Residential Assumptions'!$C$13*'Residential Assumptions'!$C$5,0)</f>
        <v>0</v>
      </c>
      <c r="AF35" s="42">
        <f>IF(AF4 = "Yes",-'Residential Assumptions'!$I$6*'Residential Assumptions'!$C$13*'Residential Assumptions'!$C$5,0)</f>
        <v>0</v>
      </c>
      <c r="AG35" s="42">
        <f>IF(AG4 = "Yes",-'Residential Assumptions'!$I$6*'Residential Assumptions'!$C$13*'Residential Assumptions'!$C$5,0)</f>
        <v>0</v>
      </c>
      <c r="AH35" s="42">
        <f>IF(AH4 = "Yes",-'Residential Assumptions'!$I$6*'Residential Assumptions'!$C$13*'Residential Assumptions'!$C$5,0)</f>
        <v>0</v>
      </c>
      <c r="AI35" s="42">
        <f>IF(AI4 = "Yes",-'Residential Assumptions'!$I$6*'Residential Assumptions'!$C$13*'Residential Assumptions'!$C$5,0)</f>
        <v>0</v>
      </c>
      <c r="AJ35" s="42">
        <f>IF(AJ4 = "Yes",-'Residential Assumptions'!$I$6*'Residential Assumptions'!$C$13*'Residential Assumptions'!$C$5,0)</f>
        <v>0</v>
      </c>
      <c r="AK35" s="42">
        <f>IF(AK4 = "Yes",-'Residential Assumptions'!$I$6*'Residential Assumptions'!$C$13*'Residential Assumptions'!$C$5,0)</f>
        <v>0</v>
      </c>
      <c r="AL35" s="42">
        <f>IF(AL4 = "Yes",-'Residential Assumptions'!$I$6*'Residential Assumptions'!$C$13*'Residential Assumptions'!$C$5,0)</f>
        <v>0</v>
      </c>
      <c r="AM35" s="42">
        <f>IF(AM4 = "Yes",-'Residential Assumptions'!$I$6*'Residential Assumptions'!$C$13*'Residential Assumptions'!$C$5,0)</f>
        <v>0</v>
      </c>
      <c r="AN35" s="42">
        <f>IF(AN4 = "Yes",-'Residential Assumptions'!$I$6*'Residential Assumptions'!$C$13*'Residential Assumptions'!$C$5,0)</f>
        <v>0</v>
      </c>
      <c r="AO35" s="42">
        <f>IF(AO4 = "Yes",-'Residential Assumptions'!$I$6*'Residential Assumptions'!$C$13*'Residential Assumptions'!$C$5,0)</f>
        <v>0</v>
      </c>
      <c r="AP35" s="42">
        <f>IF(AP4 = "Yes",-'Residential Assumptions'!$I$6*'Residential Assumptions'!$C$13*'Residential Assumptions'!$C$5,0)</f>
        <v>0</v>
      </c>
      <c r="AQ35" s="42">
        <f>IF(AQ4 = "Yes",-'Residential Assumptions'!$I$6*'Residential Assumptions'!$C$13*'Residential Assumptions'!$C$5,0)</f>
        <v>0</v>
      </c>
      <c r="AR35" s="42">
        <f>IF(AR4 = "Yes",-'Residential Assumptions'!$I$6*'Residential Assumptions'!$C$13*'Residential Assumptions'!$C$5,0)</f>
        <v>0</v>
      </c>
      <c r="AS35" s="42">
        <f>IF(AS4 = "Yes",-'Residential Assumptions'!$I$6*'Residential Assumptions'!$C$13*'Residential Assumptions'!$C$5,0)</f>
        <v>0</v>
      </c>
      <c r="AT35" s="42">
        <f>IF(AT4 = "Yes",-'Residential Assumptions'!$I$6*'Residential Assumptions'!$C$13*'Residential Assumptions'!$C$5,0)</f>
        <v>0</v>
      </c>
      <c r="AU35" s="42">
        <f>IF(AU4 = "Yes",-'Residential Assumptions'!$I$6*'Residential Assumptions'!$C$13*'Residential Assumptions'!$C$5,0)</f>
        <v>0</v>
      </c>
      <c r="AV35" s="42">
        <f>IF(AV4 = "Yes",-'Residential Assumptions'!$I$6*'Residential Assumptions'!$C$13*'Residential Assumptions'!$C$5,0)</f>
        <v>0</v>
      </c>
      <c r="AW35" s="42">
        <f>IF(AW4 = "Yes",-'Residential Assumptions'!$I$6*'Residential Assumptions'!$C$13*'Residential Assumptions'!$C$5,0)</f>
        <v>0</v>
      </c>
      <c r="AX35" s="42">
        <f>IF(AX4 = "Yes",-'Residential Assumptions'!$I$6*'Residential Assumptions'!$C$13*'Residential Assumptions'!$C$5,0)</f>
        <v>0</v>
      </c>
      <c r="AY35" s="42">
        <f>IF(AY4 = "Yes",-'Residential Assumptions'!$I$6*'Residential Assumptions'!$C$13*'Residential Assumptions'!$C$5,0)</f>
        <v>0</v>
      </c>
      <c r="AZ35" s="42">
        <f>IF(AZ4 = "Yes",-'Residential Assumptions'!$I$6*'Residential Assumptions'!$C$13*'Residential Assumptions'!$C$5,0)</f>
        <v>0</v>
      </c>
      <c r="BA35" s="42">
        <f>IF(BA4 = "Yes",-'Residential Assumptions'!$I$6*'Residential Assumptions'!$C$13*'Residential Assumptions'!$C$5,0)</f>
        <v>0</v>
      </c>
      <c r="BB35" s="42">
        <f>IF(BB4 = "Yes",-'Residential Assumptions'!$I$6*'Residential Assumptions'!$C$13*'Residential Assumptions'!$C$5,0)</f>
        <v>0</v>
      </c>
      <c r="BC35" s="42">
        <f>IF(BC4 = "Yes",-'Residential Assumptions'!$I$6*'Residential Assumptions'!$C$13*'Residential Assumptions'!$C$5,0)</f>
        <v>0</v>
      </c>
      <c r="BD35" s="42">
        <f>IF(BD4 = "Yes",-'Residential Assumptions'!$I$6*'Residential Assumptions'!$C$13*'Residential Assumptions'!$C$5,0)</f>
        <v>0</v>
      </c>
      <c r="BE35" s="42">
        <f>IF(BE4 = "Yes",-'Residential Assumptions'!$I$6*'Residential Assumptions'!$C$13*'Residential Assumptions'!$C$5,0)</f>
        <v>0</v>
      </c>
      <c r="BF35" s="42">
        <f>IF(BF4 = "Yes",-'Residential Assumptions'!$I$6*'Residential Assumptions'!$C$13*'Residential Assumptions'!$C$5,0)</f>
        <v>0</v>
      </c>
      <c r="BG35" s="42">
        <f>IF(BG4 = "Yes",-'Residential Assumptions'!$I$6*'Residential Assumptions'!$C$13*'Residential Assumptions'!$C$5,0)</f>
        <v>0</v>
      </c>
      <c r="BH35" s="42">
        <f>IF(BH4 = "Yes",-'Residential Assumptions'!$I$6*'Residential Assumptions'!$C$13*'Residential Assumptions'!$C$5,0)</f>
        <v>0</v>
      </c>
      <c r="BI35" s="42">
        <f>IF(BI4 = "Yes",-'Residential Assumptions'!$I$6*'Residential Assumptions'!$C$13*'Residential Assumptions'!$C$5,0)</f>
        <v>0</v>
      </c>
      <c r="BJ35" s="42">
        <f>IF(BJ4 = "Yes",-'Residential Assumptions'!$I$6*'Residential Assumptions'!$C$13*'Residential Assumptions'!$C$5,0)</f>
        <v>0</v>
      </c>
      <c r="BK35" s="42">
        <f>IF(BK4 = "Yes",-'Residential Assumptions'!$I$6*'Residential Assumptions'!$C$13*'Residential Assumptions'!$C$5,0)</f>
        <v>0</v>
      </c>
      <c r="BL35" s="42">
        <f>IF(BL4 = "Yes",-'Residential Assumptions'!$I$6*'Residential Assumptions'!$C$13*'Residential Assumptions'!$C$5,0)</f>
        <v>0</v>
      </c>
      <c r="BM35" s="42">
        <f>IF(BM4 = "Yes",-'Residential Assumptions'!$I$6*'Residential Assumptions'!$C$13*'Residential Assumptions'!$C$5,0)</f>
        <v>0</v>
      </c>
      <c r="BN35" s="42">
        <f>IF(BN4 = "Yes",-'Residential Assumptions'!$I$6*'Residential Assumptions'!$C$13*'Residential Assumptions'!$C$5,0)</f>
        <v>0</v>
      </c>
      <c r="BO35" s="42">
        <f>IF(BO4 = "Yes",-'Residential Assumptions'!$I$6*'Residential Assumptions'!$C$13*'Residential Assumptions'!$C$5,0)</f>
        <v>0</v>
      </c>
      <c r="BP35" s="42">
        <f>IF(BP4 = "Yes",-'Residential Assumptions'!$I$6*'Residential Assumptions'!$C$13*'Residential Assumptions'!$C$5,0)</f>
        <v>0</v>
      </c>
      <c r="BQ35" s="42">
        <f>IF(BQ4 = "Yes",-'Residential Assumptions'!$I$6*'Residential Assumptions'!$C$13*'Residential Assumptions'!$C$5,0)</f>
        <v>0</v>
      </c>
      <c r="BR35" s="42">
        <f>IF(BR4 = "Yes",-'Residential Assumptions'!$I$6*'Residential Assumptions'!$C$13*'Residential Assumptions'!$C$5,0)</f>
        <v>0</v>
      </c>
      <c r="BS35" s="42">
        <f>IF(BS4 = "Yes",-'Residential Assumptions'!$I$6*'Residential Assumptions'!$C$13*'Residential Assumptions'!$C$5,0)</f>
        <v>0</v>
      </c>
      <c r="BT35" s="42">
        <f>IF(BT4 = "Yes",-'Residential Assumptions'!$I$6*'Residential Assumptions'!$C$13*'Residential Assumptions'!$C$5,0)</f>
        <v>0</v>
      </c>
      <c r="BU35" s="42">
        <f>IF(BU4 = "Yes",-'Residential Assumptions'!$I$6*'Residential Assumptions'!$C$13*'Residential Assumptions'!$C$5,0)</f>
        <v>0</v>
      </c>
      <c r="BV35" s="42">
        <f>IF(BV4 = "Yes",-'Residential Assumptions'!$I$6*'Residential Assumptions'!$C$13*'Residential Assumptions'!$C$5,0)</f>
        <v>0</v>
      </c>
      <c r="BW35" s="42">
        <f>IF(BW4 = "Yes",-'Residential Assumptions'!$I$6*'Residential Assumptions'!$C$13*'Residential Assumptions'!$C$5,0)</f>
        <v>0</v>
      </c>
      <c r="BX35" s="42">
        <f>IF(BX4 = "Yes",-'Residential Assumptions'!$I$6*'Residential Assumptions'!$C$13*'Residential Assumptions'!$C$5,0)</f>
        <v>0</v>
      </c>
      <c r="BY35" s="42">
        <f>IF(BY4 = "Yes",-'Residential Assumptions'!$I$6*'Residential Assumptions'!$C$13*'Residential Assumptions'!$C$5,0)</f>
        <v>0</v>
      </c>
      <c r="BZ35" s="42">
        <f>IF(BZ4 = "Yes",-'Residential Assumptions'!$I$6*'Residential Assumptions'!$C$13*'Residential Assumptions'!$C$5,0)</f>
        <v>0</v>
      </c>
      <c r="CA35" s="42">
        <f>IF(CA4 = "Yes",-'Residential Assumptions'!$I$6*'Residential Assumptions'!$C$13*'Residential Assumptions'!$C$5,0)</f>
        <v>0</v>
      </c>
      <c r="CB35" s="42">
        <f>IF(CB4 = "Yes",-'Residential Assumptions'!$I$6*'Residential Assumptions'!$C$13*'Residential Assumptions'!$C$5,0)</f>
        <v>0</v>
      </c>
      <c r="CC35" s="42">
        <f>IF(CC4 = "Yes",-'Residential Assumptions'!$I$6*'Residential Assumptions'!$C$13*'Residential Assumptions'!$C$5,0)</f>
        <v>0</v>
      </c>
      <c r="CD35" s="42">
        <f>IF(CD4 = "Yes",-'Residential Assumptions'!$I$6*'Residential Assumptions'!$C$13*'Residential Assumptions'!$C$5,0)</f>
        <v>0</v>
      </c>
      <c r="CE35" s="42">
        <f>IF(CE4 = "Yes",-'Residential Assumptions'!$I$6*'Residential Assumptions'!$C$13*'Residential Assumptions'!$C$5,0)</f>
        <v>0</v>
      </c>
      <c r="CF35" s="42">
        <f>IF(CF4 = "Yes",-'Residential Assumptions'!$I$6*'Residential Assumptions'!$C$13*'Residential Assumptions'!$C$5,0)</f>
        <v>0</v>
      </c>
      <c r="CG35" s="42">
        <f>IF(CG4 = "Yes",-'Residential Assumptions'!$I$6*'Residential Assumptions'!$C$13*'Residential Assumptions'!$C$5,0)</f>
        <v>0</v>
      </c>
      <c r="CH35" s="42">
        <f>IF(CH4 = "Yes",-'Residential Assumptions'!$I$6*'Residential Assumptions'!$C$13*'Residential Assumptions'!$C$5,0)</f>
        <v>0</v>
      </c>
      <c r="CI35" s="42">
        <f>IF(CI4 = "Yes",-'Residential Assumptions'!$I$6*'Residential Assumptions'!$C$13*'Residential Assumptions'!$C$5,0)</f>
        <v>0</v>
      </c>
      <c r="CJ35" s="42">
        <f>IF(CJ4 = "Yes",-'Residential Assumptions'!$I$6*'Residential Assumptions'!$C$13*'Residential Assumptions'!$C$5,0)</f>
        <v>0</v>
      </c>
      <c r="CK35" s="42">
        <f>IF(CK4 = "Yes",-'Residential Assumptions'!$I$6*'Residential Assumptions'!$C$13*'Residential Assumptions'!$C$5,0)</f>
        <v>0</v>
      </c>
      <c r="CL35" s="42">
        <f>IF(CL4 = "Yes",-'Residential Assumptions'!$I$6*'Residential Assumptions'!$C$13*'Residential Assumptions'!$C$5,0)</f>
        <v>0</v>
      </c>
      <c r="CM35" s="42">
        <f>IF(CM4 = "Yes",-'Residential Assumptions'!$I$6*'Residential Assumptions'!$C$13*'Residential Assumptions'!$C$5,0)</f>
        <v>0</v>
      </c>
      <c r="CN35" s="42">
        <f>IF(CN4 = "Yes",-'Residential Assumptions'!$I$6*'Residential Assumptions'!$C$13*'Residential Assumptions'!$C$5,0)</f>
        <v>0</v>
      </c>
      <c r="CO35" s="42">
        <f>IF(CO4 = "Yes",-'Residential Assumptions'!$I$6*'Residential Assumptions'!$C$13*'Residential Assumptions'!$C$5,0)</f>
        <v>0</v>
      </c>
      <c r="CP35" s="42">
        <f>IF(CP4 = "Yes",-'Residential Assumptions'!$I$6*'Residential Assumptions'!$C$13*'Residential Assumptions'!$C$5,0)</f>
        <v>0</v>
      </c>
      <c r="CQ35" s="42">
        <f>IF(CQ4 = "Yes",-'Residential Assumptions'!$I$6*'Residential Assumptions'!$C$13*'Residential Assumptions'!$C$5,0)</f>
        <v>0</v>
      </c>
      <c r="CR35" s="42">
        <f>IF(CR4 = "Yes",-'Residential Assumptions'!$I$6*'Residential Assumptions'!$C$13*'Residential Assumptions'!$C$5,0)</f>
        <v>0</v>
      </c>
      <c r="CS35" s="42">
        <f>IF(CS4 = "Yes",-'Residential Assumptions'!$I$6*'Residential Assumptions'!$C$13*'Residential Assumptions'!$C$5,0)</f>
        <v>0</v>
      </c>
      <c r="CT35" s="42">
        <f>IF(CT4 = "Yes",-'Residential Assumptions'!$I$6*'Residential Assumptions'!$C$13*'Residential Assumptions'!$C$5,0)</f>
        <v>0</v>
      </c>
      <c r="CU35" s="42">
        <f>IF(CU4 = "Yes",-'Residential Assumptions'!$I$6*'Residential Assumptions'!$C$13*'Residential Assumptions'!$C$5,0)</f>
        <v>0</v>
      </c>
      <c r="CV35" s="42">
        <f>IF(CV4 = "Yes",-'Residential Assumptions'!$I$6*'Residential Assumptions'!$C$13*'Residential Assumptions'!$C$5,0)</f>
        <v>0</v>
      </c>
    </row>
    <row r="36" spans="3:100" ht="20.25" customHeight="1">
      <c r="C36" s="25"/>
      <c r="D36" s="64" t="str">
        <f>D7</f>
        <v>2 Bedroom / 2 Bathroom</v>
      </c>
      <c r="E36" s="55">
        <f>IF(E4 = "Yes",-'Residential Assumptions'!$I$6*'Residential Assumptions'!$F$13*'Residential Assumptions'!$F$5,0)</f>
        <v>0</v>
      </c>
      <c r="F36" s="55">
        <f>IF(F4 = "Yes",-'Residential Assumptions'!$I$6*'Residential Assumptions'!$F$13*'Residential Assumptions'!$F$5,0)</f>
        <v>0</v>
      </c>
      <c r="G36" s="55">
        <f>IF(G4 = "Yes",-'Residential Assumptions'!$I$6*'Residential Assumptions'!$F$13*'Residential Assumptions'!$F$5,0)</f>
        <v>0</v>
      </c>
      <c r="H36" s="55">
        <f>IF(H4 = "Yes",-'Residential Assumptions'!$I$6*'Residential Assumptions'!$F$13*'Residential Assumptions'!$F$5,0)</f>
        <v>-14191.199999999999</v>
      </c>
      <c r="I36" s="55">
        <f>IF(I4 = "Yes",-'Residential Assumptions'!$I$6*'Residential Assumptions'!$F$13*'Residential Assumptions'!$F$5,0)</f>
        <v>-14191.199999999999</v>
      </c>
      <c r="J36" s="55">
        <f>IF(J4 = "Yes",-'Residential Assumptions'!$I$6*'Residential Assumptions'!$F$13*'Residential Assumptions'!$F$5,0)</f>
        <v>-14191.199999999999</v>
      </c>
      <c r="K36" s="55">
        <f>IF(K4 = "Yes",-'Residential Assumptions'!$I$6*'Residential Assumptions'!$F$13*'Residential Assumptions'!$F$5,0)</f>
        <v>-14191.199999999999</v>
      </c>
      <c r="L36" s="55">
        <f>IF(L4 = "Yes",-'Residential Assumptions'!$I$6*'Residential Assumptions'!$F$13*'Residential Assumptions'!$F$5,0)</f>
        <v>-14191.199999999999</v>
      </c>
      <c r="M36" s="55">
        <f>IF(M4 = "Yes",-'Residential Assumptions'!$I$6*'Residential Assumptions'!$F$13*'Residential Assumptions'!$F$5,0)</f>
        <v>-14191.199999999999</v>
      </c>
      <c r="N36" s="55">
        <f>IF(N4 = "Yes",-'Residential Assumptions'!$I$6*'Residential Assumptions'!$F$13*'Residential Assumptions'!$F$5,0)</f>
        <v>-14191.199999999999</v>
      </c>
      <c r="O36" s="55">
        <f>IF(O4 = "Yes",-'Residential Assumptions'!$I$6*'Residential Assumptions'!$F$13*'Residential Assumptions'!$F$5,0)</f>
        <v>-14191.199999999999</v>
      </c>
      <c r="P36" s="55">
        <f>IF(P4 = "Yes",-'Residential Assumptions'!$I$6*'Residential Assumptions'!$F$13*'Residential Assumptions'!$F$5,0)</f>
        <v>-14191.199999999999</v>
      </c>
      <c r="Q36" s="55">
        <f>IF(Q4 = "Yes",-'Residential Assumptions'!$I$6*'Residential Assumptions'!$F$13*'Residential Assumptions'!$F$5,0)</f>
        <v>0</v>
      </c>
      <c r="R36" s="55">
        <f>IF(R4 = "Yes",-'Residential Assumptions'!$I$6*'Residential Assumptions'!$F$13*'Residential Assumptions'!$F$5,0)</f>
        <v>0</v>
      </c>
      <c r="S36" s="55">
        <f>IF(S4 = "Yes",-'Residential Assumptions'!$I$6*'Residential Assumptions'!$F$13*'Residential Assumptions'!$F$5,0)</f>
        <v>0</v>
      </c>
      <c r="T36" s="55">
        <f>IF(T4 = "Yes",-'Residential Assumptions'!$I$6*'Residential Assumptions'!$F$13*'Residential Assumptions'!$F$5,0)</f>
        <v>0</v>
      </c>
      <c r="U36" s="55">
        <f>IF(U4 = "Yes",-'Residential Assumptions'!$I$6*'Residential Assumptions'!$F$13*'Residential Assumptions'!$F$5,0)</f>
        <v>0</v>
      </c>
      <c r="V36" s="55">
        <f>IF(V4 = "Yes",-'Residential Assumptions'!$I$6*'Residential Assumptions'!$F$13*'Residential Assumptions'!$F$5,0)</f>
        <v>0</v>
      </c>
      <c r="W36" s="55">
        <f>IF(W4 = "Yes",-'Residential Assumptions'!$I$6*'Residential Assumptions'!$F$13*'Residential Assumptions'!$F$5,0)</f>
        <v>0</v>
      </c>
      <c r="X36" s="55">
        <f>IF(X4 = "Yes",-'Residential Assumptions'!$I$6*'Residential Assumptions'!$F$13*'Residential Assumptions'!$F$5,0)</f>
        <v>0</v>
      </c>
      <c r="Y36" s="55">
        <f>IF(Y4 = "Yes",-'Residential Assumptions'!$I$6*'Residential Assumptions'!$F$13*'Residential Assumptions'!$F$5,0)</f>
        <v>0</v>
      </c>
      <c r="Z36" s="55">
        <f>IF(Z4 = "Yes",-'Residential Assumptions'!$I$6*'Residential Assumptions'!$F$13*'Residential Assumptions'!$F$5,0)</f>
        <v>0</v>
      </c>
      <c r="AA36" s="55">
        <f>IF(AA4 = "Yes",-'Residential Assumptions'!$I$6*'Residential Assumptions'!$F$13*'Residential Assumptions'!$F$5,0)</f>
        <v>0</v>
      </c>
      <c r="AB36" s="55">
        <f>IF(AB4 = "Yes",-'Residential Assumptions'!$I$6*'Residential Assumptions'!$F$13*'Residential Assumptions'!$F$5,0)</f>
        <v>0</v>
      </c>
      <c r="AC36" s="55">
        <f>IF(AC4 = "Yes",-'Residential Assumptions'!$I$6*'Residential Assumptions'!$F$13*'Residential Assumptions'!$F$5,0)</f>
        <v>0</v>
      </c>
      <c r="AD36" s="55">
        <f>IF(AD4 = "Yes",-'Residential Assumptions'!$I$6*'Residential Assumptions'!$F$13*'Residential Assumptions'!$F$5,0)</f>
        <v>0</v>
      </c>
      <c r="AE36" s="55">
        <f>IF(AE4 = "Yes",-'Residential Assumptions'!$I$6*'Residential Assumptions'!$F$13*'Residential Assumptions'!$F$5,0)</f>
        <v>0</v>
      </c>
      <c r="AF36" s="55">
        <f>IF(AF4 = "Yes",-'Residential Assumptions'!$I$6*'Residential Assumptions'!$F$13*'Residential Assumptions'!$F$5,0)</f>
        <v>0</v>
      </c>
      <c r="AG36" s="55">
        <f>IF(AG4 = "Yes",-'Residential Assumptions'!$I$6*'Residential Assumptions'!$F$13*'Residential Assumptions'!$F$5,0)</f>
        <v>0</v>
      </c>
      <c r="AH36" s="55">
        <f>IF(AH4 = "Yes",-'Residential Assumptions'!$I$6*'Residential Assumptions'!$F$13*'Residential Assumptions'!$F$5,0)</f>
        <v>0</v>
      </c>
      <c r="AI36" s="55">
        <f>IF(AI4 = "Yes",-'Residential Assumptions'!$I$6*'Residential Assumptions'!$F$13*'Residential Assumptions'!$F$5,0)</f>
        <v>0</v>
      </c>
      <c r="AJ36" s="55">
        <f>IF(AJ4 = "Yes",-'Residential Assumptions'!$I$6*'Residential Assumptions'!$F$13*'Residential Assumptions'!$F$5,0)</f>
        <v>0</v>
      </c>
      <c r="AK36" s="55">
        <f>IF(AK4 = "Yes",-'Residential Assumptions'!$I$6*'Residential Assumptions'!$F$13*'Residential Assumptions'!$F$5,0)</f>
        <v>0</v>
      </c>
      <c r="AL36" s="55">
        <f>IF(AL4 = "Yes",-'Residential Assumptions'!$I$6*'Residential Assumptions'!$F$13*'Residential Assumptions'!$F$5,0)</f>
        <v>0</v>
      </c>
      <c r="AM36" s="55">
        <f>IF(AM4 = "Yes",-'Residential Assumptions'!$I$6*'Residential Assumptions'!$F$13*'Residential Assumptions'!$F$5,0)</f>
        <v>0</v>
      </c>
      <c r="AN36" s="55">
        <f>IF(AN4 = "Yes",-'Residential Assumptions'!$I$6*'Residential Assumptions'!$F$13*'Residential Assumptions'!$F$5,0)</f>
        <v>0</v>
      </c>
      <c r="AO36" s="55">
        <f>IF(AO4 = "Yes",-'Residential Assumptions'!$I$6*'Residential Assumptions'!$F$13*'Residential Assumptions'!$F$5,0)</f>
        <v>0</v>
      </c>
      <c r="AP36" s="55">
        <f>IF(AP4 = "Yes",-'Residential Assumptions'!$I$6*'Residential Assumptions'!$F$13*'Residential Assumptions'!$F$5,0)</f>
        <v>0</v>
      </c>
      <c r="AQ36" s="55">
        <f>IF(AQ4 = "Yes",-'Residential Assumptions'!$I$6*'Residential Assumptions'!$F$13*'Residential Assumptions'!$F$5,0)</f>
        <v>0</v>
      </c>
      <c r="AR36" s="55">
        <f>IF(AR4 = "Yes",-'Residential Assumptions'!$I$6*'Residential Assumptions'!$F$13*'Residential Assumptions'!$F$5,0)</f>
        <v>0</v>
      </c>
      <c r="AS36" s="55">
        <f>IF(AS4 = "Yes",-'Residential Assumptions'!$I$6*'Residential Assumptions'!$F$13*'Residential Assumptions'!$F$5,0)</f>
        <v>0</v>
      </c>
      <c r="AT36" s="55">
        <f>IF(AT4 = "Yes",-'Residential Assumptions'!$I$6*'Residential Assumptions'!$F$13*'Residential Assumptions'!$F$5,0)</f>
        <v>0</v>
      </c>
      <c r="AU36" s="55">
        <f>IF(AU4 = "Yes",-'Residential Assumptions'!$I$6*'Residential Assumptions'!$F$13*'Residential Assumptions'!$F$5,0)</f>
        <v>0</v>
      </c>
      <c r="AV36" s="55">
        <f>IF(AV4 = "Yes",-'Residential Assumptions'!$I$6*'Residential Assumptions'!$F$13*'Residential Assumptions'!$F$5,0)</f>
        <v>0</v>
      </c>
      <c r="AW36" s="55">
        <f>IF(AW4 = "Yes",-'Residential Assumptions'!$I$6*'Residential Assumptions'!$F$13*'Residential Assumptions'!$F$5,0)</f>
        <v>0</v>
      </c>
      <c r="AX36" s="55">
        <f>IF(AX4 = "Yes",-'Residential Assumptions'!$I$6*'Residential Assumptions'!$F$13*'Residential Assumptions'!$F$5,0)</f>
        <v>0</v>
      </c>
      <c r="AY36" s="55">
        <f>IF(AY4 = "Yes",-'Residential Assumptions'!$I$6*'Residential Assumptions'!$F$13*'Residential Assumptions'!$F$5,0)</f>
        <v>0</v>
      </c>
      <c r="AZ36" s="55">
        <f>IF(AZ4 = "Yes",-'Residential Assumptions'!$I$6*'Residential Assumptions'!$F$13*'Residential Assumptions'!$F$5,0)</f>
        <v>0</v>
      </c>
      <c r="BA36" s="55">
        <f>IF(BA4 = "Yes",-'Residential Assumptions'!$I$6*'Residential Assumptions'!$F$13*'Residential Assumptions'!$F$5,0)</f>
        <v>0</v>
      </c>
      <c r="BB36" s="55">
        <f>IF(BB4 = "Yes",-'Residential Assumptions'!$I$6*'Residential Assumptions'!$F$13*'Residential Assumptions'!$F$5,0)</f>
        <v>0</v>
      </c>
      <c r="BC36" s="55">
        <f>IF(BC4 = "Yes",-'Residential Assumptions'!$I$6*'Residential Assumptions'!$F$13*'Residential Assumptions'!$F$5,0)</f>
        <v>0</v>
      </c>
      <c r="BD36" s="55">
        <f>IF(BD4 = "Yes",-'Residential Assumptions'!$I$6*'Residential Assumptions'!$F$13*'Residential Assumptions'!$F$5,0)</f>
        <v>0</v>
      </c>
      <c r="BE36" s="55">
        <f>IF(BE4 = "Yes",-'Residential Assumptions'!$I$6*'Residential Assumptions'!$F$13*'Residential Assumptions'!$F$5,0)</f>
        <v>0</v>
      </c>
      <c r="BF36" s="55">
        <f>IF(BF4 = "Yes",-'Residential Assumptions'!$I$6*'Residential Assumptions'!$F$13*'Residential Assumptions'!$F$5,0)</f>
        <v>0</v>
      </c>
      <c r="BG36" s="55">
        <f>IF(BG4 = "Yes",-'Residential Assumptions'!$I$6*'Residential Assumptions'!$F$13*'Residential Assumptions'!$F$5,0)</f>
        <v>0</v>
      </c>
      <c r="BH36" s="55">
        <f>IF(BH4 = "Yes",-'Residential Assumptions'!$I$6*'Residential Assumptions'!$F$13*'Residential Assumptions'!$F$5,0)</f>
        <v>0</v>
      </c>
      <c r="BI36" s="55">
        <f>IF(BI4 = "Yes",-'Residential Assumptions'!$I$6*'Residential Assumptions'!$F$13*'Residential Assumptions'!$F$5,0)</f>
        <v>0</v>
      </c>
      <c r="BJ36" s="55">
        <f>IF(BJ4 = "Yes",-'Residential Assumptions'!$I$6*'Residential Assumptions'!$F$13*'Residential Assumptions'!$F$5,0)</f>
        <v>0</v>
      </c>
      <c r="BK36" s="55">
        <f>IF(BK4 = "Yes",-'Residential Assumptions'!$I$6*'Residential Assumptions'!$F$13*'Residential Assumptions'!$F$5,0)</f>
        <v>0</v>
      </c>
      <c r="BL36" s="55">
        <f>IF(BL4 = "Yes",-'Residential Assumptions'!$I$6*'Residential Assumptions'!$F$13*'Residential Assumptions'!$F$5,0)</f>
        <v>0</v>
      </c>
      <c r="BM36" s="55">
        <f>IF(BM4 = "Yes",-'Residential Assumptions'!$I$6*'Residential Assumptions'!$F$13*'Residential Assumptions'!$F$5,0)</f>
        <v>0</v>
      </c>
      <c r="BN36" s="55">
        <f>IF(BN4 = "Yes",-'Residential Assumptions'!$I$6*'Residential Assumptions'!$F$13*'Residential Assumptions'!$F$5,0)</f>
        <v>0</v>
      </c>
      <c r="BO36" s="55">
        <f>IF(BO4 = "Yes",-'Residential Assumptions'!$I$6*'Residential Assumptions'!$F$13*'Residential Assumptions'!$F$5,0)</f>
        <v>0</v>
      </c>
      <c r="BP36" s="55">
        <f>IF(BP4 = "Yes",-'Residential Assumptions'!$I$6*'Residential Assumptions'!$F$13*'Residential Assumptions'!$F$5,0)</f>
        <v>0</v>
      </c>
      <c r="BQ36" s="55">
        <f>IF(BQ4 = "Yes",-'Residential Assumptions'!$I$6*'Residential Assumptions'!$F$13*'Residential Assumptions'!$F$5,0)</f>
        <v>0</v>
      </c>
      <c r="BR36" s="55">
        <f>IF(BR4 = "Yes",-'Residential Assumptions'!$I$6*'Residential Assumptions'!$F$13*'Residential Assumptions'!$F$5,0)</f>
        <v>0</v>
      </c>
      <c r="BS36" s="55">
        <f>IF(BS4 = "Yes",-'Residential Assumptions'!$I$6*'Residential Assumptions'!$F$13*'Residential Assumptions'!$F$5,0)</f>
        <v>0</v>
      </c>
      <c r="BT36" s="55">
        <f>IF(BT4 = "Yes",-'Residential Assumptions'!$I$6*'Residential Assumptions'!$F$13*'Residential Assumptions'!$F$5,0)</f>
        <v>0</v>
      </c>
      <c r="BU36" s="55">
        <f>IF(BU4 = "Yes",-'Residential Assumptions'!$I$6*'Residential Assumptions'!$F$13*'Residential Assumptions'!$F$5,0)</f>
        <v>0</v>
      </c>
      <c r="BV36" s="55">
        <f>IF(BV4 = "Yes",-'Residential Assumptions'!$I$6*'Residential Assumptions'!$F$13*'Residential Assumptions'!$F$5,0)</f>
        <v>0</v>
      </c>
      <c r="BW36" s="55">
        <f>IF(BW4 = "Yes",-'Residential Assumptions'!$I$6*'Residential Assumptions'!$F$13*'Residential Assumptions'!$F$5,0)</f>
        <v>0</v>
      </c>
      <c r="BX36" s="55">
        <f>IF(BX4 = "Yes",-'Residential Assumptions'!$I$6*'Residential Assumptions'!$F$13*'Residential Assumptions'!$F$5,0)</f>
        <v>0</v>
      </c>
      <c r="BY36" s="55">
        <f>IF(BY4 = "Yes",-'Residential Assumptions'!$I$6*'Residential Assumptions'!$F$13*'Residential Assumptions'!$F$5,0)</f>
        <v>0</v>
      </c>
      <c r="BZ36" s="55">
        <f>IF(BZ4 = "Yes",-'Residential Assumptions'!$I$6*'Residential Assumptions'!$F$13*'Residential Assumptions'!$F$5,0)</f>
        <v>0</v>
      </c>
      <c r="CA36" s="55">
        <f>IF(CA4 = "Yes",-'Residential Assumptions'!$I$6*'Residential Assumptions'!$F$13*'Residential Assumptions'!$F$5,0)</f>
        <v>0</v>
      </c>
      <c r="CB36" s="55">
        <f>IF(CB4 = "Yes",-'Residential Assumptions'!$I$6*'Residential Assumptions'!$F$13*'Residential Assumptions'!$F$5,0)</f>
        <v>0</v>
      </c>
      <c r="CC36" s="55">
        <f>IF(CC4 = "Yes",-'Residential Assumptions'!$I$6*'Residential Assumptions'!$F$13*'Residential Assumptions'!$F$5,0)</f>
        <v>0</v>
      </c>
      <c r="CD36" s="55">
        <f>IF(CD4 = "Yes",-'Residential Assumptions'!$I$6*'Residential Assumptions'!$F$13*'Residential Assumptions'!$F$5,0)</f>
        <v>0</v>
      </c>
      <c r="CE36" s="55">
        <f>IF(CE4 = "Yes",-'Residential Assumptions'!$I$6*'Residential Assumptions'!$F$13*'Residential Assumptions'!$F$5,0)</f>
        <v>0</v>
      </c>
      <c r="CF36" s="55">
        <f>IF(CF4 = "Yes",-'Residential Assumptions'!$I$6*'Residential Assumptions'!$F$13*'Residential Assumptions'!$F$5,0)</f>
        <v>0</v>
      </c>
      <c r="CG36" s="55">
        <f>IF(CG4 = "Yes",-'Residential Assumptions'!$I$6*'Residential Assumptions'!$F$13*'Residential Assumptions'!$F$5,0)</f>
        <v>0</v>
      </c>
      <c r="CH36" s="55">
        <f>IF(CH4 = "Yes",-'Residential Assumptions'!$I$6*'Residential Assumptions'!$F$13*'Residential Assumptions'!$F$5,0)</f>
        <v>0</v>
      </c>
      <c r="CI36" s="55">
        <f>IF(CI4 = "Yes",-'Residential Assumptions'!$I$6*'Residential Assumptions'!$F$13*'Residential Assumptions'!$F$5,0)</f>
        <v>0</v>
      </c>
      <c r="CJ36" s="55">
        <f>IF(CJ4 = "Yes",-'Residential Assumptions'!$I$6*'Residential Assumptions'!$F$13*'Residential Assumptions'!$F$5,0)</f>
        <v>0</v>
      </c>
      <c r="CK36" s="55">
        <f>IF(CK4 = "Yes",-'Residential Assumptions'!$I$6*'Residential Assumptions'!$F$13*'Residential Assumptions'!$F$5,0)</f>
        <v>0</v>
      </c>
      <c r="CL36" s="55">
        <f>IF(CL4 = "Yes",-'Residential Assumptions'!$I$6*'Residential Assumptions'!$F$13*'Residential Assumptions'!$F$5,0)</f>
        <v>0</v>
      </c>
      <c r="CM36" s="55">
        <f>IF(CM4 = "Yes",-'Residential Assumptions'!$I$6*'Residential Assumptions'!$F$13*'Residential Assumptions'!$F$5,0)</f>
        <v>0</v>
      </c>
      <c r="CN36" s="55">
        <f>IF(CN4 = "Yes",-'Residential Assumptions'!$I$6*'Residential Assumptions'!$F$13*'Residential Assumptions'!$F$5,0)</f>
        <v>0</v>
      </c>
      <c r="CO36" s="55">
        <f>IF(CO4 = "Yes",-'Residential Assumptions'!$I$6*'Residential Assumptions'!$F$13*'Residential Assumptions'!$F$5,0)</f>
        <v>0</v>
      </c>
      <c r="CP36" s="55">
        <f>IF(CP4 = "Yes",-'Residential Assumptions'!$I$6*'Residential Assumptions'!$F$13*'Residential Assumptions'!$F$5,0)</f>
        <v>0</v>
      </c>
      <c r="CQ36" s="55">
        <f>IF(CQ4 = "Yes",-'Residential Assumptions'!$I$6*'Residential Assumptions'!$F$13*'Residential Assumptions'!$F$5,0)</f>
        <v>0</v>
      </c>
      <c r="CR36" s="55">
        <f>IF(CR4 = "Yes",-'Residential Assumptions'!$I$6*'Residential Assumptions'!$F$13*'Residential Assumptions'!$F$5,0)</f>
        <v>0</v>
      </c>
      <c r="CS36" s="55">
        <f>IF(CS4 = "Yes",-'Residential Assumptions'!$I$6*'Residential Assumptions'!$F$13*'Residential Assumptions'!$F$5,0)</f>
        <v>0</v>
      </c>
      <c r="CT36" s="55">
        <f>IF(CT4 = "Yes",-'Residential Assumptions'!$I$6*'Residential Assumptions'!$F$13*'Residential Assumptions'!$F$5,0)</f>
        <v>0</v>
      </c>
      <c r="CU36" s="55">
        <f>IF(CU4 = "Yes",-'Residential Assumptions'!$I$6*'Residential Assumptions'!$F$13*'Residential Assumptions'!$F$5,0)</f>
        <v>0</v>
      </c>
      <c r="CV36" s="55">
        <f>IF(CV4 = "Yes",-'Residential Assumptions'!$I$6*'Residential Assumptions'!$F$13*'Residential Assumptions'!$F$5,0)</f>
        <v>0</v>
      </c>
    </row>
    <row r="37" spans="3:100" ht="20.25" customHeight="1">
      <c r="C37" s="25" t="s">
        <v>106</v>
      </c>
      <c r="D37" s="65"/>
    </row>
    <row r="38" spans="3:100" ht="20.25" customHeight="1">
      <c r="C38" s="25"/>
      <c r="D38" s="64" t="s">
        <v>107</v>
      </c>
      <c r="E38" s="55">
        <f>IF(COLUMN()-COLUMN($E$1) &lt;= 'Residential Assumptions'!$I$5,E25+E27+E28+E31+E32+E35+E36+E29+E33,0)</f>
        <v>-5941156.5</v>
      </c>
      <c r="F38" s="55">
        <f>IF(COLUMN()-COLUMN($E$1) &lt;= 'Residential Assumptions'!$I$5,F25+F27+F28+F31+F32+F35+F36+F29+F33,0)</f>
        <v>-5941156.5</v>
      </c>
      <c r="G38" s="55">
        <f>IF(COLUMN()-COLUMN($E$1) &lt;= 'Residential Assumptions'!$I$5,G25+G27+G28+G31+G32+G35+G36+G29+G33,0)</f>
        <v>-5941156.5</v>
      </c>
      <c r="H38" s="55">
        <f>IF(COLUMN()-COLUMN($E$1) &lt;= 'Residential Assumptions'!$I$5,H25+H27+H28+H31+H32+H35+H36+H29+H33,0)</f>
        <v>946022.69463304966</v>
      </c>
      <c r="I38" s="55">
        <f>IF(COLUMN()-COLUMN($E$1) &lt;= 'Residential Assumptions'!$I$5,I25+I27+I28+I31+I32+I35+I36+I29+I33,0)</f>
        <v>968122.18050143449</v>
      </c>
      <c r="J38" s="55">
        <f>IF(COLUMN()-COLUMN($E$1) &lt;= 'Residential Assumptions'!$I$5,J25+J27+J28+J31+J32+J35+J36+J29+J33,0)</f>
        <v>990884.6509458709</v>
      </c>
      <c r="K38" s="55">
        <f>IF(COLUMN()-COLUMN($E$1) &lt;= 'Residential Assumptions'!$I$5,K25+K27+K28+K31+K32+K35+K36+K29+K33,0)</f>
        <v>1014329.9955036403</v>
      </c>
      <c r="L38" s="55">
        <f>IF(COLUMN()-COLUMN($E$1) &lt;= 'Residential Assumptions'!$I$5,L25+L27+L28+L31+L32+L35+L36+L29+L33,0)</f>
        <v>1038478.7003981427</v>
      </c>
      <c r="M38" s="55">
        <f>IF(COLUMN()-COLUMN($E$1) &lt;= 'Residential Assumptions'!$I$5,M25+M27+M28+M31+M32+M35+M36+M29+M33,0)</f>
        <v>1063351.8664394803</v>
      </c>
      <c r="N38" s="55">
        <f>IF(COLUMN()-COLUMN($E$1) &lt;= 'Residential Assumptions'!$I$5,N25+N27+N28+N31+N32+N35+N36+N29+N33,0)</f>
        <v>1088971.227462058</v>
      </c>
      <c r="O38" s="55">
        <f>IF(COLUMN()-COLUMN($E$1) &lt;= 'Residential Assumptions'!$I$5,O25+O27+O28+O31+O32+O35+O36+O29+O33,0)</f>
        <v>23528216.833002582</v>
      </c>
      <c r="P38" s="55">
        <f>IF(COLUMN()-COLUMN($E$1) &lt;= 'Residential Assumptions'!$I$5,P25+P27+P28+P31+P32+P35+P36+P29+P33,0)</f>
        <v>0</v>
      </c>
      <c r="Q38" s="55">
        <f>IF(COLUMN()-COLUMN($E$1) &lt;= 'Residential Assumptions'!$I$5,Q25+Q27+Q28+Q31+Q32+Q35+Q36+Q29+Q33,0)</f>
        <v>0</v>
      </c>
      <c r="R38" s="55">
        <f>IF(COLUMN()-COLUMN($E$1) &lt;= 'Residential Assumptions'!$I$5,R25+R27+R28+R31+R32+R35+R36+R29+R33,0)</f>
        <v>0</v>
      </c>
      <c r="S38" s="55">
        <f>IF(COLUMN()-COLUMN($E$1) &lt;= 'Residential Assumptions'!$I$5,S25+S27+S28+S31+S32+S35+S36+S29+S33,0)</f>
        <v>0</v>
      </c>
      <c r="T38" s="55">
        <f>IF(COLUMN()-COLUMN($E$1) &lt;= 'Residential Assumptions'!$I$5,T25+T27+T28+T31+T32+T35+T36+T29+T33,0)</f>
        <v>0</v>
      </c>
      <c r="U38" s="55">
        <f>IF(COLUMN()-COLUMN($E$1) &lt;= 'Residential Assumptions'!$I$5,U25+U27+U28+U31+U32+U35+U36+U29+U33,0)</f>
        <v>0</v>
      </c>
      <c r="V38" s="55">
        <f>IF(COLUMN()-COLUMN($E$1) &lt;= 'Residential Assumptions'!$I$5,V25+V27+V28+V31+V32+V35+V36+V29+V33,0)</f>
        <v>0</v>
      </c>
      <c r="W38" s="55">
        <f>IF(COLUMN()-COLUMN($E$1) &lt;= 'Residential Assumptions'!$I$5,W25+W27+W28+W31+W32+W35+W36+W29+W33,0)</f>
        <v>0</v>
      </c>
      <c r="X38" s="55">
        <f>IF(COLUMN()-COLUMN($E$1) &lt;= 'Residential Assumptions'!$I$5,X25+X27+X28+X31+X32+X35+X36+X29+X33,0)</f>
        <v>0</v>
      </c>
      <c r="Y38" s="55">
        <f>IF(COLUMN()-COLUMN($E$1) &lt;= 'Residential Assumptions'!$I$5,Y25+Y27+Y28+Y31+Y32+Y35+Y36+Y29+Y33,0)</f>
        <v>0</v>
      </c>
      <c r="Z38" s="55">
        <f>IF(COLUMN()-COLUMN($E$1) &lt;= 'Residential Assumptions'!$I$5,Z25+Z27+Z28+Z31+Z32+Z35+Z36+Z29+Z33,0)</f>
        <v>0</v>
      </c>
      <c r="AA38" s="55">
        <f>IF(COLUMN()-COLUMN($E$1) &lt;= 'Residential Assumptions'!$I$5,AA25+AA27+AA28+AA31+AA32+AA35+AA36+AA29+AA33,0)</f>
        <v>0</v>
      </c>
      <c r="AB38" s="55">
        <f>IF(COLUMN()-COLUMN($E$1) &lt;= 'Residential Assumptions'!$I$5,AB25+AB27+AB28+AB31+AB32+AB35+AB36+AB29+AB33,0)</f>
        <v>0</v>
      </c>
      <c r="AC38" s="55">
        <f>IF(COLUMN()-COLUMN($E$1) &lt;= 'Residential Assumptions'!$I$5,AC25+AC27+AC28+AC31+AC32+AC35+AC36+AC29+AC33,0)</f>
        <v>0</v>
      </c>
      <c r="AD38" s="55">
        <f>IF(COLUMN()-COLUMN($E$1) &lt;= 'Residential Assumptions'!$I$5,AD25+AD27+AD28+AD31+AD32+AD35+AD36+AD29+AD33,0)</f>
        <v>0</v>
      </c>
      <c r="AE38" s="55">
        <f>IF(COLUMN()-COLUMN($E$1) &lt;= 'Residential Assumptions'!$I$5,AE25+AE27+AE28+AE31+AE32+AE35+AE36+AE29+AE33,0)</f>
        <v>0</v>
      </c>
      <c r="AF38" s="55">
        <f>IF(COLUMN()-COLUMN($E$1) &lt;= 'Residential Assumptions'!$I$5,AF25+AF27+AF28+AF31+AF32+AF35+AF36+AF29+AF33,0)</f>
        <v>0</v>
      </c>
      <c r="AG38" s="55">
        <f>IF(COLUMN()-COLUMN($E$1) &lt;= 'Residential Assumptions'!$I$5,AG25+AG27+AG28+AG31+AG32+AG35+AG36+AG29+AG33,0)</f>
        <v>0</v>
      </c>
      <c r="AH38" s="55">
        <f>IF(COLUMN()-COLUMN($E$1) &lt;= 'Residential Assumptions'!$I$5,AH25+AH27+AH28+AH31+AH32+AH35+AH36+AH29+AH33,0)</f>
        <v>0</v>
      </c>
      <c r="AI38" s="55">
        <f>IF(COLUMN()-COLUMN($E$1) &lt;= 'Residential Assumptions'!$I$5,AI25+AI27+AI28+AI31+AI32+AI35+AI36+AI29+AI33,0)</f>
        <v>0</v>
      </c>
      <c r="AJ38" s="55">
        <f>IF(COLUMN()-COLUMN($E$1) &lt;= 'Residential Assumptions'!$I$5,AJ25+AJ27+AJ28+AJ31+AJ32+AJ35+AJ36+AJ29+AJ33,0)</f>
        <v>0</v>
      </c>
      <c r="AK38" s="55">
        <f>IF(COLUMN()-COLUMN($E$1) &lt;= 'Residential Assumptions'!$I$5,AK25+AK27+AK28+AK31+AK32+AK35+AK36+AK29+AK33,0)</f>
        <v>0</v>
      </c>
      <c r="AL38" s="55">
        <f>IF(COLUMN()-COLUMN($E$1) &lt;= 'Residential Assumptions'!$I$5,AL25+AL27+AL28+AL31+AL32+AL35+AL36+AL29+AL33,0)</f>
        <v>0</v>
      </c>
      <c r="AM38" s="55">
        <f>IF(COLUMN()-COLUMN($E$1) &lt;= 'Residential Assumptions'!$I$5,AM25+AM27+AM28+AM31+AM32+AM35+AM36+AM29+AM33,0)</f>
        <v>0</v>
      </c>
      <c r="AN38" s="55">
        <f>IF(COLUMN()-COLUMN($E$1) &lt;= 'Residential Assumptions'!$I$5,AN25+AN27+AN28+AN31+AN32+AN35+AN36+AN29+AN33,0)</f>
        <v>0</v>
      </c>
      <c r="AO38" s="55">
        <f>IF(COLUMN()-COLUMN($E$1) &lt;= 'Residential Assumptions'!$I$5,AO25+AO27+AO28+AO31+AO32+AO35+AO36+AO29+AO33,0)</f>
        <v>0</v>
      </c>
      <c r="AP38" s="55">
        <f>IF(COLUMN()-COLUMN($E$1) &lt;= 'Residential Assumptions'!$I$5,AP25+AP27+AP28+AP31+AP32+AP35+AP36+AP29+AP33,0)</f>
        <v>0</v>
      </c>
      <c r="AQ38" s="55">
        <f>IF(COLUMN()-COLUMN($E$1) &lt;= 'Residential Assumptions'!$I$5,AQ25+AQ27+AQ28+AQ31+AQ32+AQ35+AQ36+AQ29+AQ33,0)</f>
        <v>0</v>
      </c>
      <c r="AR38" s="55">
        <f>IF(COLUMN()-COLUMN($E$1) &lt;= 'Residential Assumptions'!$I$5,AR25+AR27+AR28+AR31+AR32+AR35+AR36+AR29+AR33,0)</f>
        <v>0</v>
      </c>
      <c r="AS38" s="55">
        <f>IF(COLUMN()-COLUMN($E$1) &lt;= 'Residential Assumptions'!$I$5,AS25+AS27+AS28+AS31+AS32+AS35+AS36+AS29+AS33,0)</f>
        <v>0</v>
      </c>
      <c r="AT38" s="55">
        <f>IF(COLUMN()-COLUMN($E$1) &lt;= 'Residential Assumptions'!$I$5,AT25+AT27+AT28+AT31+AT32+AT35+AT36+AT29+AT33,0)</f>
        <v>0</v>
      </c>
      <c r="AU38" s="55">
        <f>IF(COLUMN()-COLUMN($E$1) &lt;= 'Residential Assumptions'!$I$5,AU25+AU27+AU28+AU31+AU32+AU35+AU36+AU29+AU33,0)</f>
        <v>0</v>
      </c>
      <c r="AV38" s="55">
        <f>IF(COLUMN()-COLUMN($E$1) &lt;= 'Residential Assumptions'!$I$5,AV25+AV27+AV28+AV31+AV32+AV35+AV36+AV29+AV33,0)</f>
        <v>0</v>
      </c>
      <c r="AW38" s="55">
        <f>IF(COLUMN()-COLUMN($E$1) &lt;= 'Residential Assumptions'!$I$5,AW25+AW27+AW28+AW31+AW32+AW35+AW36+AW29+AW33,0)</f>
        <v>0</v>
      </c>
      <c r="AX38" s="55">
        <f>IF(COLUMN()-COLUMN($E$1) &lt;= 'Residential Assumptions'!$I$5,AX25+AX27+AX28+AX31+AX32+AX35+AX36+AX29+AX33,0)</f>
        <v>0</v>
      </c>
      <c r="AY38" s="55">
        <f>IF(COLUMN()-COLUMN($E$1) &lt;= 'Residential Assumptions'!$I$5,AY25+AY27+AY28+AY31+AY32+AY35+AY36+AY29+AY33,0)</f>
        <v>0</v>
      </c>
      <c r="AZ38" s="55">
        <f>IF(COLUMN()-COLUMN($E$1) &lt;= 'Residential Assumptions'!$I$5,AZ25+AZ27+AZ28+AZ31+AZ32+AZ35+AZ36+AZ29+AZ33,0)</f>
        <v>0</v>
      </c>
      <c r="BA38" s="55">
        <f>IF(COLUMN()-COLUMN($E$1) &lt;= 'Residential Assumptions'!$I$5,BA25+BA27+BA28+BA31+BA32+BA35+BA36+BA29+BA33,0)</f>
        <v>0</v>
      </c>
      <c r="BB38" s="55">
        <f>IF(COLUMN()-COLUMN($E$1) &lt;= 'Residential Assumptions'!$I$5,BB25+BB27+BB28+BB31+BB32+BB35+BB36+BB29+BB33,0)</f>
        <v>0</v>
      </c>
      <c r="BC38" s="55">
        <f>IF(COLUMN()-COLUMN($E$1) &lt;= 'Residential Assumptions'!$I$5,BC25+BC27+BC28+BC31+BC32+BC35+BC36+BC29+BC33,0)</f>
        <v>0</v>
      </c>
      <c r="BD38" s="55">
        <f>IF(COLUMN()-COLUMN($E$1) &lt;= 'Residential Assumptions'!$I$5,BD25+BD27+BD28+BD31+BD32+BD35+BD36+BD29+BD33,0)</f>
        <v>0</v>
      </c>
      <c r="BE38" s="55">
        <f>IF(COLUMN()-COLUMN($E$1) &lt;= 'Residential Assumptions'!$I$5,BE25+BE27+BE28+BE31+BE32+BE35+BE36+BE29+BE33,0)</f>
        <v>0</v>
      </c>
      <c r="BF38" s="55">
        <f>IF(COLUMN()-COLUMN($E$1) &lt;= 'Residential Assumptions'!$I$5,BF25+BF27+BF28+BF31+BF32+BF35+BF36+BF29+BF33,0)</f>
        <v>0</v>
      </c>
      <c r="BG38" s="55">
        <f>IF(COLUMN()-COLUMN($E$1) &lt;= 'Residential Assumptions'!$I$5,BG25+BG27+BG28+BG31+BG32+BG35+BG36+BG29+BG33,0)</f>
        <v>0</v>
      </c>
      <c r="BH38" s="55">
        <f>IF(COLUMN()-COLUMN($E$1) &lt;= 'Residential Assumptions'!$I$5,BH25+BH27+BH28+BH31+BH32+BH35+BH36+BH29+BH33,0)</f>
        <v>0</v>
      </c>
      <c r="BI38" s="55">
        <f>IF(COLUMN()-COLUMN($E$1) &lt;= 'Residential Assumptions'!$I$5,BI25+BI27+BI28+BI31+BI32+BI35+BI36+BI29+BI33,0)</f>
        <v>0</v>
      </c>
      <c r="BJ38" s="55">
        <f>IF(COLUMN()-COLUMN($E$1) &lt;= 'Residential Assumptions'!$I$5,BJ25+BJ27+BJ28+BJ31+BJ32+BJ35+BJ36+BJ29+BJ33,0)</f>
        <v>0</v>
      </c>
      <c r="BK38" s="55">
        <f>IF(COLUMN()-COLUMN($E$1) &lt;= 'Residential Assumptions'!$I$5,BK25+BK27+BK28+BK31+BK32+BK35+BK36+BK29+BK33,0)</f>
        <v>0</v>
      </c>
      <c r="BL38" s="55">
        <f>IF(COLUMN()-COLUMN($E$1) &lt;= 'Residential Assumptions'!$I$5,BL25+BL27+BL28+BL31+BL32+BL35+BL36+BL29+BL33,0)</f>
        <v>0</v>
      </c>
      <c r="BM38" s="55">
        <f>IF(COLUMN()-COLUMN($E$1) &lt;= 'Residential Assumptions'!$I$5,BM25+BM27+BM28+BM31+BM32+BM35+BM36+BM29+BM33,0)</f>
        <v>0</v>
      </c>
      <c r="BN38" s="55">
        <f>IF(COLUMN()-COLUMN($E$1) &lt;= 'Residential Assumptions'!$I$5,BN25+BN27+BN28+BN31+BN32+BN35+BN36+BN29+BN33,0)</f>
        <v>0</v>
      </c>
      <c r="BO38" s="55">
        <f>IF(COLUMN()-COLUMN($E$1) &lt;= 'Residential Assumptions'!$I$5,BO25+BO27+BO28+BO31+BO32+BO35+BO36+BO29+BO33,0)</f>
        <v>0</v>
      </c>
      <c r="BP38" s="55">
        <f>IF(COLUMN()-COLUMN($E$1) &lt;= 'Residential Assumptions'!$I$5,BP25+BP27+BP28+BP31+BP32+BP35+BP36+BP29+BP33,0)</f>
        <v>0</v>
      </c>
      <c r="BQ38" s="55">
        <f>IF(COLUMN()-COLUMN($E$1) &lt;= 'Residential Assumptions'!$I$5,BQ25+BQ27+BQ28+BQ31+BQ32+BQ35+BQ36+BQ29+BQ33,0)</f>
        <v>0</v>
      </c>
      <c r="BR38" s="55">
        <f>IF(COLUMN()-COLUMN($E$1) &lt;= 'Residential Assumptions'!$I$5,BR25+BR27+BR28+BR31+BR32+BR35+BR36+BR29+BR33,0)</f>
        <v>0</v>
      </c>
      <c r="BS38" s="55">
        <f>IF(COLUMN()-COLUMN($E$1) &lt;= 'Residential Assumptions'!$I$5,BS25+BS27+BS28+BS31+BS32+BS35+BS36+BS29+BS33,0)</f>
        <v>0</v>
      </c>
      <c r="BT38" s="55">
        <f>IF(COLUMN()-COLUMN($E$1) &lt;= 'Residential Assumptions'!$I$5,BT25+BT27+BT28+BT31+BT32+BT35+BT36+BT29+BT33,0)</f>
        <v>0</v>
      </c>
      <c r="BU38" s="55">
        <f>IF(COLUMN()-COLUMN($E$1) &lt;= 'Residential Assumptions'!$I$5,BU25+BU27+BU28+BU31+BU32+BU35+BU36+BU29+BU33,0)</f>
        <v>0</v>
      </c>
      <c r="BV38" s="55">
        <f>IF(COLUMN()-COLUMN($E$1) &lt;= 'Residential Assumptions'!$I$5,BV25+BV27+BV28+BV31+BV32+BV35+BV36+BV29+BV33,0)</f>
        <v>0</v>
      </c>
      <c r="BW38" s="55">
        <f>IF(COLUMN()-COLUMN($E$1) &lt;= 'Residential Assumptions'!$I$5,BW25+BW27+BW28+BW31+BW32+BW35+BW36+BW29+BW33,0)</f>
        <v>0</v>
      </c>
      <c r="BX38" s="55">
        <f>IF(COLUMN()-COLUMN($E$1) &lt;= 'Residential Assumptions'!$I$5,BX25+BX27+BX28+BX31+BX32+BX35+BX36+BX29+BX33,0)</f>
        <v>0</v>
      </c>
      <c r="BY38" s="55">
        <f>IF(COLUMN()-COLUMN($E$1) &lt;= 'Residential Assumptions'!$I$5,BY25+BY27+BY28+BY31+BY32+BY35+BY36+BY29+BY33,0)</f>
        <v>0</v>
      </c>
      <c r="BZ38" s="55">
        <f>IF(COLUMN()-COLUMN($E$1) &lt;= 'Residential Assumptions'!$I$5,BZ25+BZ27+BZ28+BZ31+BZ32+BZ35+BZ36+BZ29+BZ33,0)</f>
        <v>0</v>
      </c>
      <c r="CA38" s="55">
        <f>IF(COLUMN()-COLUMN($E$1) &lt;= 'Residential Assumptions'!$I$5,CA25+CA27+CA28+CA31+CA32+CA35+CA36+CA29+CA33,0)</f>
        <v>0</v>
      </c>
      <c r="CB38" s="55">
        <f>IF(COLUMN()-COLUMN($E$1) &lt;= 'Residential Assumptions'!$I$5,CB25+CB27+CB28+CB31+CB32+CB35+CB36+CB29+CB33,0)</f>
        <v>0</v>
      </c>
      <c r="CC38" s="55">
        <f>IF(COLUMN()-COLUMN($E$1) &lt;= 'Residential Assumptions'!$I$5,CC25+CC27+CC28+CC31+CC32+CC35+CC36+CC29+CC33,0)</f>
        <v>0</v>
      </c>
      <c r="CD38" s="55">
        <f>IF(COLUMN()-COLUMN($E$1) &lt;= 'Residential Assumptions'!$I$5,CD25+CD27+CD28+CD31+CD32+CD35+CD36+CD29+CD33,0)</f>
        <v>0</v>
      </c>
      <c r="CE38" s="55">
        <f>IF(COLUMN()-COLUMN($E$1) &lt;= 'Residential Assumptions'!$I$5,CE25+CE27+CE28+CE31+CE32+CE35+CE36+CE29+CE33,0)</f>
        <v>0</v>
      </c>
      <c r="CF38" s="55">
        <f>IF(COLUMN()-COLUMN($E$1) &lt;= 'Residential Assumptions'!$I$5,CF25+CF27+CF28+CF31+CF32+CF35+CF36+CF29+CF33,0)</f>
        <v>0</v>
      </c>
      <c r="CG38" s="55">
        <f>IF(COLUMN()-COLUMN($E$1) &lt;= 'Residential Assumptions'!$I$5,CG25+CG27+CG28+CG31+CG32+CG35+CG36+CG29+CG33,0)</f>
        <v>0</v>
      </c>
      <c r="CH38" s="55">
        <f>IF(COLUMN()-COLUMN($E$1) &lt;= 'Residential Assumptions'!$I$5,CH25+CH27+CH28+CH31+CH32+CH35+CH36+CH29+CH33,0)</f>
        <v>0</v>
      </c>
      <c r="CI38" s="55">
        <f>IF(COLUMN()-COLUMN($E$1) &lt;= 'Residential Assumptions'!$I$5,CI25+CI27+CI28+CI31+CI32+CI35+CI36+CI29+CI33,0)</f>
        <v>0</v>
      </c>
      <c r="CJ38" s="55">
        <f>IF(COLUMN()-COLUMN($E$1) &lt;= 'Residential Assumptions'!$I$5,CJ25+CJ27+CJ28+CJ31+CJ32+CJ35+CJ36+CJ29+CJ33,0)</f>
        <v>0</v>
      </c>
      <c r="CK38" s="55">
        <f>IF(COLUMN()-COLUMN($E$1) &lt;= 'Residential Assumptions'!$I$5,CK25+CK27+CK28+CK31+CK32+CK35+CK36+CK29+CK33,0)</f>
        <v>0</v>
      </c>
      <c r="CL38" s="55">
        <f>IF(COLUMN()-COLUMN($E$1) &lt;= 'Residential Assumptions'!$I$5,CL25+CL27+CL28+CL31+CL32+CL35+CL36+CL29+CL33,0)</f>
        <v>0</v>
      </c>
      <c r="CM38" s="55">
        <f>IF(COLUMN()-COLUMN($E$1) &lt;= 'Residential Assumptions'!$I$5,CM25+CM27+CM28+CM31+CM32+CM35+CM36+CM29+CM33,0)</f>
        <v>0</v>
      </c>
      <c r="CN38" s="55">
        <f>IF(COLUMN()-COLUMN($E$1) &lt;= 'Residential Assumptions'!$I$5,CN25+CN27+CN28+CN31+CN32+CN35+CN36+CN29+CN33,0)</f>
        <v>0</v>
      </c>
      <c r="CO38" s="55">
        <f>IF(COLUMN()-COLUMN($E$1) &lt;= 'Residential Assumptions'!$I$5,CO25+CO27+CO28+CO31+CO32+CO35+CO36+CO29+CO33,0)</f>
        <v>0</v>
      </c>
      <c r="CP38" s="55">
        <f>IF(COLUMN()-COLUMN($E$1) &lt;= 'Residential Assumptions'!$I$5,CP25+CP27+CP28+CP31+CP32+CP35+CP36+CP29+CP33,0)</f>
        <v>0</v>
      </c>
      <c r="CQ38" s="55">
        <f>IF(COLUMN()-COLUMN($E$1) &lt;= 'Residential Assumptions'!$I$5,CQ25+CQ27+CQ28+CQ31+CQ32+CQ35+CQ36+CQ29+CQ33,0)</f>
        <v>0</v>
      </c>
      <c r="CR38" s="55">
        <f>IF(COLUMN()-COLUMN($E$1) &lt;= 'Residential Assumptions'!$I$5,CR25+CR27+CR28+CR31+CR32+CR35+CR36+CR29+CR33,0)</f>
        <v>0</v>
      </c>
      <c r="CS38" s="55">
        <f>IF(COLUMN()-COLUMN($E$1) &lt;= 'Residential Assumptions'!$I$5,CS25+CS27+CS28+CS31+CS32+CS35+CS36+CS29+CS33,0)</f>
        <v>0</v>
      </c>
      <c r="CT38" s="55">
        <f>IF(COLUMN()-COLUMN($E$1) &lt;= 'Residential Assumptions'!$I$5,CT25+CT27+CT28+CT31+CT32+CT35+CT36+CT29+CT33,0)</f>
        <v>0</v>
      </c>
      <c r="CU38" s="55">
        <f>IF(COLUMN()-COLUMN($E$1) &lt;= 'Residential Assumptions'!$I$5,CU25+CU27+CU28+CU31+CU32+CU35+CU36+CU29+CU33,0)</f>
        <v>0</v>
      </c>
      <c r="CV38" s="55">
        <f>IF(COLUMN()-COLUMN($E$1) &lt;= 'Residential Assumptions'!$I$5,CV25+CV27+CV28+CV31+CV32+CV35+CV36+CV29+CV33,0)</f>
        <v>0</v>
      </c>
    </row>
    <row r="39" spans="3:100" ht="20.25" customHeight="1">
      <c r="C39" s="25"/>
      <c r="D39" s="15"/>
    </row>
    <row r="40" spans="3:100" ht="20.25" customHeight="1">
      <c r="C40" s="25"/>
      <c r="E40" s="22"/>
      <c r="F40" s="42"/>
    </row>
    <row r="41" spans="3:100" ht="20.25" customHeight="1">
      <c r="C41" s="25"/>
    </row>
    <row r="43" spans="3:100" ht="20.25" customHeight="1">
      <c r="C43" s="25"/>
    </row>
    <row r="44" spans="3:100" ht="20.25" customHeight="1">
      <c r="C44" s="25"/>
    </row>
    <row r="45" spans="3:100" ht="20.25" customHeight="1">
      <c r="C45" s="25"/>
    </row>
    <row r="46" spans="3:100" ht="20.25" customHeight="1">
      <c r="C46" s="25"/>
    </row>
    <row r="48" spans="3:100" ht="20.25" customHeight="1">
      <c r="C48" s="25"/>
    </row>
    <row r="49" spans="3:3" ht="20.25" customHeight="1">
      <c r="C49" s="25"/>
    </row>
    <row r="50" spans="3:3" ht="20.25" customHeight="1">
      <c r="C50" s="25"/>
    </row>
    <row r="51" spans="3:3" ht="20.25" customHeight="1">
      <c r="C51" s="25"/>
    </row>
    <row r="53" spans="3:3" ht="20.25" customHeight="1">
      <c r="C53" s="25"/>
    </row>
  </sheetData>
  <mergeCells count="1">
    <mergeCell ref="D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6BDF-308F-4D40-8B32-24BC599771B9}">
  <sheetPr>
    <tabColor theme="6" tint="0.59999389629810485"/>
  </sheetPr>
  <dimension ref="A1:CV31"/>
  <sheetViews>
    <sheetView tabSelected="1" topLeftCell="B1" workbookViewId="0">
      <selection activeCell="F20" sqref="F20"/>
    </sheetView>
  </sheetViews>
  <sheetFormatPr defaultColWidth="20.7109375" defaultRowHeight="20.25" customHeight="1"/>
  <cols>
    <col min="1" max="1" width="5.5703125" customWidth="1"/>
    <col min="2" max="2" width="27.140625" customWidth="1"/>
  </cols>
  <sheetData>
    <row r="1" spans="1:100" ht="20.25" customHeight="1">
      <c r="A1" s="57"/>
      <c r="B1" s="123" t="s">
        <v>145</v>
      </c>
      <c r="C1" s="123"/>
      <c r="D1" s="123"/>
      <c r="E1" s="123"/>
      <c r="F1" s="123"/>
    </row>
    <row r="2" spans="1:100" ht="20.25" customHeight="1">
      <c r="A2" s="57"/>
      <c r="B2" s="57"/>
    </row>
    <row r="3" spans="1:100" ht="20.25" customHeight="1">
      <c r="C3" s="1" t="s">
        <v>84</v>
      </c>
      <c r="D3">
        <v>0</v>
      </c>
      <c r="E3">
        <f>IF(D3&lt;='Residential Assumptions'!$I$5, D3+1,"")</f>
        <v>1</v>
      </c>
      <c r="F3">
        <f>IF(E3&lt;='Residential Assumptions'!$I$5, E3+1,"")</f>
        <v>2</v>
      </c>
      <c r="G3">
        <f>IF(F3&lt;='Residential Assumptions'!$I$5, F3+1,"")</f>
        <v>3</v>
      </c>
      <c r="H3">
        <f>IF(G3&lt;='Residential Assumptions'!$I$5, G3+1,"")</f>
        <v>4</v>
      </c>
      <c r="I3">
        <f>IF(H3&lt;='Residential Assumptions'!$I$5, H3+1,"")</f>
        <v>5</v>
      </c>
      <c r="J3">
        <f>IF(I3&lt;='Residential Assumptions'!$I$5, I3+1,"")</f>
        <v>6</v>
      </c>
      <c r="K3">
        <f>IF(J3&lt;='Residential Assumptions'!$I$5, J3+1,"")</f>
        <v>7</v>
      </c>
      <c r="L3">
        <f>IF(K3&lt;='Residential Assumptions'!$I$5, K3+1,"")</f>
        <v>8</v>
      </c>
      <c r="M3">
        <f>IF(L3&lt;='Residential Assumptions'!$I$5, L3+1,"")</f>
        <v>9</v>
      </c>
      <c r="N3">
        <f>IF(M3&lt;='Residential Assumptions'!$I$5, M3+1,"")</f>
        <v>10</v>
      </c>
      <c r="O3">
        <f>IF(N3&lt;='Residential Assumptions'!$I$5, N3+1,"")</f>
        <v>11</v>
      </c>
      <c r="P3" t="str">
        <f>IF(O3&lt;='Residential Assumptions'!$I$5, O3+1,"")</f>
        <v/>
      </c>
      <c r="Q3" t="str">
        <f>IF(P3&lt;='Residential Assumptions'!$I$5, P3+1,"")</f>
        <v/>
      </c>
      <c r="R3" t="str">
        <f>IF(Q3&lt;='Residential Assumptions'!$I$5, Q3+1,"")</f>
        <v/>
      </c>
      <c r="S3" t="str">
        <f>IF(R3&lt;='Residential Assumptions'!$I$5, R3+1,"")</f>
        <v/>
      </c>
      <c r="T3" t="str">
        <f>IF(S3&lt;='Residential Assumptions'!$I$5, S3+1,"")</f>
        <v/>
      </c>
      <c r="U3" t="str">
        <f>IF(T3&lt;='Residential Assumptions'!$I$5, T3+1,"")</f>
        <v/>
      </c>
      <c r="V3" t="str">
        <f>IF(U3&lt;='Residential Assumptions'!$I$5, U3+1,"")</f>
        <v/>
      </c>
      <c r="W3" t="str">
        <f>IF(V3&lt;='Residential Assumptions'!$I$5, V3+1,"")</f>
        <v/>
      </c>
      <c r="X3" t="str">
        <f>IF(W3&lt;='Residential Assumptions'!$I$5, W3+1,"")</f>
        <v/>
      </c>
      <c r="Y3" t="str">
        <f>IF(X3&lt;='Residential Assumptions'!$I$5, X3+1,"")</f>
        <v/>
      </c>
      <c r="Z3" t="str">
        <f>IF(Y3&lt;='Residential Assumptions'!$I$5, Y3+1,"")</f>
        <v/>
      </c>
      <c r="AA3" t="str">
        <f>IF(Z3&lt;='Residential Assumptions'!$I$5, Z3+1,"")</f>
        <v/>
      </c>
      <c r="AB3" t="str">
        <f>IF(AA3&lt;='Residential Assumptions'!$I$5, AA3+1,"")</f>
        <v/>
      </c>
      <c r="AC3" t="str">
        <f>IF(AB3&lt;='Residential Assumptions'!$I$5, AB3+1,"")</f>
        <v/>
      </c>
      <c r="AD3" t="str">
        <f>IF(AC3&lt;='Residential Assumptions'!$I$5, AC3+1,"")</f>
        <v/>
      </c>
      <c r="AE3" t="str">
        <f>IF(AD3&lt;='Residential Assumptions'!$I$5, AD3+1,"")</f>
        <v/>
      </c>
      <c r="AF3" t="str">
        <f>IF(AE3&lt;='Residential Assumptions'!$I$5, AE3+1,"")</f>
        <v/>
      </c>
      <c r="AG3" t="str">
        <f>IF(AF3&lt;='Residential Assumptions'!$I$5, AF3+1,"")</f>
        <v/>
      </c>
      <c r="AH3" t="str">
        <f>IF(AG3&lt;='Residential Assumptions'!$I$5, AG3+1,"")</f>
        <v/>
      </c>
      <c r="AI3" t="str">
        <f>IF(AH3&lt;='Residential Assumptions'!$I$5, AH3+1,"")</f>
        <v/>
      </c>
      <c r="AJ3" t="str">
        <f>IF(AI3&lt;='Residential Assumptions'!$I$5, AI3+1,"")</f>
        <v/>
      </c>
      <c r="AK3" t="str">
        <f>IF(AJ3&lt;='Residential Assumptions'!$I$5, AJ3+1,"")</f>
        <v/>
      </c>
      <c r="AL3" t="str">
        <f>IF(AK3&lt;='Residential Assumptions'!$I$5, AK3+1,"")</f>
        <v/>
      </c>
      <c r="AM3" t="str">
        <f>IF(AL3&lt;='Residential Assumptions'!$I$5, AL3+1,"")</f>
        <v/>
      </c>
      <c r="AN3" t="str">
        <f>IF(AM3&lt;='Residential Assumptions'!$I$5, AM3+1,"")</f>
        <v/>
      </c>
      <c r="AO3" t="str">
        <f>IF(AN3&lt;='Residential Assumptions'!$I$5, AN3+1,"")</f>
        <v/>
      </c>
      <c r="AP3" t="str">
        <f>IF(AO3&lt;='Residential Assumptions'!$I$5, AO3+1,"")</f>
        <v/>
      </c>
      <c r="AQ3" t="str">
        <f>IF(AP3&lt;='Residential Assumptions'!$I$5, AP3+1,"")</f>
        <v/>
      </c>
      <c r="AR3" t="str">
        <f>IF(AQ3&lt;='Residential Assumptions'!$I$5, AQ3+1,"")</f>
        <v/>
      </c>
      <c r="AS3" t="str">
        <f>IF(AR3&lt;='Residential Assumptions'!$I$5, AR3+1,"")</f>
        <v/>
      </c>
      <c r="AT3" t="str">
        <f>IF(AS3&lt;='Residential Assumptions'!$I$5, AS3+1,"")</f>
        <v/>
      </c>
      <c r="AU3" t="str">
        <f>IF(AT3&lt;='Residential Assumptions'!$I$5, AT3+1,"")</f>
        <v/>
      </c>
      <c r="AV3" t="str">
        <f>IF(AU3&lt;='Residential Assumptions'!$I$5, AU3+1,"")</f>
        <v/>
      </c>
      <c r="AW3" t="str">
        <f>IF(AV3&lt;='Residential Assumptions'!$I$5, AV3+1,"")</f>
        <v/>
      </c>
      <c r="AX3" t="str">
        <f>IF(AW3&lt;='Residential Assumptions'!$I$5, AW3+1,"")</f>
        <v/>
      </c>
      <c r="AY3" t="str">
        <f>IF(AX3&lt;='Residential Assumptions'!$I$5, AX3+1,"")</f>
        <v/>
      </c>
      <c r="AZ3" t="str">
        <f>IF(AY3&lt;='Residential Assumptions'!$I$5, AY3+1,"")</f>
        <v/>
      </c>
      <c r="BA3" t="str">
        <f>IF(AZ3&lt;='Residential Assumptions'!$I$5, AZ3+1,"")</f>
        <v/>
      </c>
      <c r="BB3" t="str">
        <f>IF(BA3&lt;='Residential Assumptions'!$I$5, BA3+1,"")</f>
        <v/>
      </c>
      <c r="BC3" t="str">
        <f>IF(BB3&lt;='Residential Assumptions'!$I$5, BB3+1,"")</f>
        <v/>
      </c>
      <c r="BD3" t="str">
        <f>IF(BC3&lt;='Residential Assumptions'!$I$5, BC3+1,"")</f>
        <v/>
      </c>
      <c r="BE3" t="str">
        <f>IF(BD3&lt;='Residential Assumptions'!$I$5, BD3+1,"")</f>
        <v/>
      </c>
      <c r="BF3" t="str">
        <f>IF(BE3&lt;='Residential Assumptions'!$I$5, BE3+1,"")</f>
        <v/>
      </c>
      <c r="BG3" t="str">
        <f>IF(BF3&lt;='Residential Assumptions'!$I$5, BF3+1,"")</f>
        <v/>
      </c>
      <c r="BH3" t="str">
        <f>IF(BG3&lt;='Residential Assumptions'!$I$5, BG3+1,"")</f>
        <v/>
      </c>
      <c r="BI3" t="str">
        <f>IF(BH3&lt;='Residential Assumptions'!$I$5, BH3+1,"")</f>
        <v/>
      </c>
      <c r="BJ3" t="str">
        <f>IF(BI3&lt;='Residential Assumptions'!$I$5, BI3+1,"")</f>
        <v/>
      </c>
      <c r="BK3" t="str">
        <f>IF(BJ3&lt;='Residential Assumptions'!$I$5, BJ3+1,"")</f>
        <v/>
      </c>
      <c r="BL3" t="str">
        <f>IF(BK3&lt;='Residential Assumptions'!$I$5, BK3+1,"")</f>
        <v/>
      </c>
      <c r="BM3" t="str">
        <f>IF(BL3&lt;='Residential Assumptions'!$I$5, BL3+1,"")</f>
        <v/>
      </c>
      <c r="BN3" t="str">
        <f>IF(BM3&lt;='Residential Assumptions'!$I$5, BM3+1,"")</f>
        <v/>
      </c>
      <c r="BO3" t="str">
        <f>IF(BN3&lt;='Residential Assumptions'!$I$5, BN3+1,"")</f>
        <v/>
      </c>
      <c r="BP3" t="str">
        <f>IF(BO3&lt;='Residential Assumptions'!$I$5, BO3+1,"")</f>
        <v/>
      </c>
      <c r="BQ3" t="str">
        <f>IF(BP3&lt;='Residential Assumptions'!$I$5, BP3+1,"")</f>
        <v/>
      </c>
      <c r="BR3" t="str">
        <f>IF(BQ3&lt;='Residential Assumptions'!$I$5, BQ3+1,"")</f>
        <v/>
      </c>
      <c r="BS3" t="str">
        <f>IF(BR3&lt;='Residential Assumptions'!$I$5, BR3+1,"")</f>
        <v/>
      </c>
      <c r="BT3" t="str">
        <f>IF(BS3&lt;='Residential Assumptions'!$I$5, BS3+1,"")</f>
        <v/>
      </c>
      <c r="BU3" t="str">
        <f>IF(BT3&lt;='Residential Assumptions'!$I$5, BT3+1,"")</f>
        <v/>
      </c>
      <c r="BV3" t="str">
        <f>IF(BU3&lt;='Residential Assumptions'!$I$5, BU3+1,"")</f>
        <v/>
      </c>
      <c r="BW3" t="str">
        <f>IF(BV3&lt;='Residential Assumptions'!$I$5, BV3+1,"")</f>
        <v/>
      </c>
      <c r="BX3" t="str">
        <f>IF(BW3&lt;='Residential Assumptions'!$I$5, BW3+1,"")</f>
        <v/>
      </c>
      <c r="BY3" t="str">
        <f>IF(BX3&lt;='Residential Assumptions'!$I$5, BX3+1,"")</f>
        <v/>
      </c>
      <c r="BZ3" t="str">
        <f>IF(BY3&lt;='Residential Assumptions'!$I$5, BY3+1,"")</f>
        <v/>
      </c>
      <c r="CA3" t="str">
        <f>IF(BZ3&lt;='Residential Assumptions'!$I$5, BZ3+1,"")</f>
        <v/>
      </c>
      <c r="CB3" t="str">
        <f>IF(CA3&lt;='Residential Assumptions'!$I$5, CA3+1,"")</f>
        <v/>
      </c>
      <c r="CC3" t="str">
        <f>IF(CB3&lt;='Residential Assumptions'!$I$5, CB3+1,"")</f>
        <v/>
      </c>
      <c r="CD3" t="str">
        <f>IF(CC3&lt;='Residential Assumptions'!$I$5, CC3+1,"")</f>
        <v/>
      </c>
      <c r="CE3" t="str">
        <f>IF(CD3&lt;='Residential Assumptions'!$I$5, CD3+1,"")</f>
        <v/>
      </c>
      <c r="CF3" t="str">
        <f>IF(CE3&lt;='Residential Assumptions'!$I$5, CE3+1,"")</f>
        <v/>
      </c>
      <c r="CG3" t="str">
        <f>IF(CF3&lt;='Residential Assumptions'!$I$5, CF3+1,"")</f>
        <v/>
      </c>
      <c r="CH3" t="str">
        <f>IF(CG3&lt;='Residential Assumptions'!$I$5, CG3+1,"")</f>
        <v/>
      </c>
      <c r="CI3" t="str">
        <f>IF(CH3&lt;='Residential Assumptions'!$I$5, CH3+1,"")</f>
        <v/>
      </c>
      <c r="CJ3" t="str">
        <f>IF(CI3&lt;='Residential Assumptions'!$I$5, CI3+1,"")</f>
        <v/>
      </c>
      <c r="CK3" t="str">
        <f>IF(CJ3&lt;='Residential Assumptions'!$I$5, CJ3+1,"")</f>
        <v/>
      </c>
      <c r="CL3" t="str">
        <f>IF(CK3&lt;='Residential Assumptions'!$I$5, CK3+1,"")</f>
        <v/>
      </c>
      <c r="CM3" t="str">
        <f>IF(CL3&lt;='Residential Assumptions'!$I$5, CL3+1,"")</f>
        <v/>
      </c>
      <c r="CN3" t="str">
        <f>IF(CM3&lt;='Residential Assumptions'!$I$5, CM3+1,"")</f>
        <v/>
      </c>
      <c r="CO3" t="str">
        <f>IF(CN3&lt;='Residential Assumptions'!$I$5, CN3+1,"")</f>
        <v/>
      </c>
      <c r="CP3" t="str">
        <f>IF(CO3&lt;='Residential Assumptions'!$I$5, CO3+1,"")</f>
        <v/>
      </c>
      <c r="CQ3" t="str">
        <f>IF(CP3&lt;='Residential Assumptions'!$I$5, CP3+1,"")</f>
        <v/>
      </c>
      <c r="CR3" t="str">
        <f>IF(CQ3&lt;='Residential Assumptions'!$I$5, CQ3+1,"")</f>
        <v/>
      </c>
      <c r="CS3" t="str">
        <f>IF(CR3&lt;='Residential Assumptions'!$I$5, CR3+1,"")</f>
        <v/>
      </c>
      <c r="CT3" t="str">
        <f>IF(CS3&lt;='Residential Assumptions'!$I$5, CS3+1,"")</f>
        <v/>
      </c>
      <c r="CU3" t="str">
        <f>IF(CT3&lt;='Residential Assumptions'!$I$5, CT3+1,"")</f>
        <v/>
      </c>
      <c r="CV3" t="str">
        <f>IF(CU3&lt;='Residential Assumptions'!$I$5, CU3+1,"")</f>
        <v/>
      </c>
    </row>
    <row r="4" spans="1:100" ht="20.25" customHeight="1">
      <c r="B4" s="54" t="s">
        <v>85</v>
      </c>
      <c r="C4" s="54"/>
      <c r="D4" s="54" t="str">
        <f>IF(D3 = "", "No", IF(D3+1 &gt; 'Residential Assumptions'!$C$12, "Yes", "No"))</f>
        <v>No</v>
      </c>
      <c r="E4" s="54" t="str">
        <f>IF(E3 = "", "No", IF(E3+1 &gt; 'Residential Assumptions'!$C$12, "Yes", "No"))</f>
        <v>No</v>
      </c>
      <c r="F4" s="54" t="str">
        <f>IF(F3 = "", "No", IF(F3+1 &gt; 'Residential Assumptions'!$C$12, "Yes", "No"))</f>
        <v>No</v>
      </c>
      <c r="G4" s="54" t="str">
        <f>IF(G3 = "", "No", IF(G3+1 &gt; 'Residential Assumptions'!$C$12, "Yes", "No"))</f>
        <v>Yes</v>
      </c>
      <c r="H4" s="54" t="str">
        <f>IF(H3 = "", "No", IF(H3+1 &gt; 'Residential Assumptions'!$C$12, "Yes", "No"))</f>
        <v>Yes</v>
      </c>
      <c r="I4" s="54" t="str">
        <f>IF(I3 = "", "No", IF(I3+1 &gt; 'Residential Assumptions'!$C$12, "Yes", "No"))</f>
        <v>Yes</v>
      </c>
      <c r="J4" s="54" t="str">
        <f>IF(J3 = "", "No", IF(J3+1 &gt; 'Residential Assumptions'!$C$12, "Yes", "No"))</f>
        <v>Yes</v>
      </c>
      <c r="K4" s="54" t="str">
        <f>IF(K3 = "", "No", IF(K3+1 &gt; 'Residential Assumptions'!$C$12, "Yes", "No"))</f>
        <v>Yes</v>
      </c>
      <c r="L4" s="54" t="str">
        <f>IF(L3 = "", "No", IF(L3+1 &gt; 'Residential Assumptions'!$C$12, "Yes", "No"))</f>
        <v>Yes</v>
      </c>
      <c r="M4" s="54" t="str">
        <f>IF(M3 = "", "No", IF(M3+1 &gt; 'Residential Assumptions'!$C$12, "Yes", "No"))</f>
        <v>Yes</v>
      </c>
      <c r="N4" s="54" t="str">
        <f>IF(N3 = "", "No", IF(N3+1 &gt; 'Residential Assumptions'!$C$12, "Yes", "No"))</f>
        <v>Yes</v>
      </c>
      <c r="O4" s="54" t="str">
        <f>IF(O3 = "", "No", IF(O3+1 &gt; 'Residential Assumptions'!$C$12, "Yes", "No"))</f>
        <v>Yes</v>
      </c>
      <c r="P4" s="54" t="str">
        <f>IF(P3 = "", "No", IF(P3+1 &gt; 'Residential Assumptions'!$C$12, "Yes", "No"))</f>
        <v>No</v>
      </c>
      <c r="Q4" s="54" t="str">
        <f>IF(Q3 = "", "No", IF(Q3+1 &gt; 'Residential Assumptions'!$C$12, "Yes", "No"))</f>
        <v>No</v>
      </c>
      <c r="R4" s="54" t="str">
        <f>IF(R3 = "", "No", IF(R3+1 &gt; 'Residential Assumptions'!$C$12, "Yes", "No"))</f>
        <v>No</v>
      </c>
      <c r="S4" s="54" t="str">
        <f>IF(S3 = "", "No", IF(S3+1 &gt; 'Residential Assumptions'!$C$12, "Yes", "No"))</f>
        <v>No</v>
      </c>
      <c r="T4" s="54" t="str">
        <f>IF(T3 = "", "No", IF(T3+1 &gt; 'Residential Assumptions'!$C$12, "Yes", "No"))</f>
        <v>No</v>
      </c>
      <c r="U4" s="54" t="str">
        <f>IF(U3 = "", "No", IF(U3+1 &gt; 'Residential Assumptions'!$C$12, "Yes", "No"))</f>
        <v>No</v>
      </c>
      <c r="V4" s="54" t="str">
        <f>IF(V3 = "", "No", IF(V3+1 &gt; 'Residential Assumptions'!$C$12, "Yes", "No"))</f>
        <v>No</v>
      </c>
      <c r="W4" s="54" t="str">
        <f>IF(W3 = "", "No", IF(W3+1 &gt; 'Residential Assumptions'!$C$12, "Yes", "No"))</f>
        <v>No</v>
      </c>
      <c r="X4" s="54" t="str">
        <f>IF(X3 = "", "No", IF(X3+1 &gt; 'Residential Assumptions'!$C$12, "Yes", "No"))</f>
        <v>No</v>
      </c>
      <c r="Y4" s="54" t="str">
        <f>IF(Y3 = "", "No", IF(Y3+1 &gt; 'Residential Assumptions'!$C$12, "Yes", "No"))</f>
        <v>No</v>
      </c>
      <c r="Z4" s="54" t="str">
        <f>IF(Z3 = "", "No", IF(Z3+1 &gt; 'Residential Assumptions'!$C$12, "Yes", "No"))</f>
        <v>No</v>
      </c>
      <c r="AA4" s="54" t="str">
        <f>IF(AA3 = "", "No", IF(AA3+1 &gt; 'Residential Assumptions'!$C$12, "Yes", "No"))</f>
        <v>No</v>
      </c>
      <c r="AB4" s="54" t="str">
        <f>IF(AB3 = "", "No", IF(AB3+1 &gt; 'Residential Assumptions'!$C$12, "Yes", "No"))</f>
        <v>No</v>
      </c>
      <c r="AC4" s="54" t="str">
        <f>IF(AC3 = "", "No", IF(AC3+1 &gt; 'Residential Assumptions'!$C$12, "Yes", "No"))</f>
        <v>No</v>
      </c>
      <c r="AD4" s="54" t="str">
        <f>IF(AD3 = "", "No", IF(AD3+1 &gt; 'Residential Assumptions'!$C$12, "Yes", "No"))</f>
        <v>No</v>
      </c>
      <c r="AE4" s="54" t="str">
        <f>IF(AE3 = "", "No", IF(AE3+1 &gt; 'Residential Assumptions'!$C$12, "Yes", "No"))</f>
        <v>No</v>
      </c>
      <c r="AF4" s="54" t="str">
        <f>IF(AF3 = "", "No", IF(AF3+1 &gt; 'Residential Assumptions'!$C$12, "Yes", "No"))</f>
        <v>No</v>
      </c>
      <c r="AG4" s="54" t="str">
        <f>IF(AG3 = "", "No", IF(AG3+1 &gt; 'Residential Assumptions'!$C$12, "Yes", "No"))</f>
        <v>No</v>
      </c>
      <c r="AH4" s="54" t="str">
        <f>IF(AH3 = "", "No", IF(AH3+1 &gt; 'Residential Assumptions'!$C$12, "Yes", "No"))</f>
        <v>No</v>
      </c>
      <c r="AI4" s="54" t="str">
        <f>IF(AI3 = "", "No", IF(AI3+1 &gt; 'Residential Assumptions'!$C$12, "Yes", "No"))</f>
        <v>No</v>
      </c>
      <c r="AJ4" s="54" t="str">
        <f>IF(AJ3 = "", "No", IF(AJ3+1 &gt; 'Residential Assumptions'!$C$12, "Yes", "No"))</f>
        <v>No</v>
      </c>
      <c r="AK4" s="54" t="str">
        <f>IF(AK3 = "", "No", IF(AK3+1 &gt; 'Residential Assumptions'!$C$12, "Yes", "No"))</f>
        <v>No</v>
      </c>
      <c r="AL4" s="54" t="str">
        <f>IF(AL3 = "", "No", IF(AL3+1 &gt; 'Residential Assumptions'!$C$12, "Yes", "No"))</f>
        <v>No</v>
      </c>
      <c r="AM4" s="54" t="str">
        <f>IF(AM3 = "", "No", IF(AM3+1 &gt; 'Residential Assumptions'!$C$12, "Yes", "No"))</f>
        <v>No</v>
      </c>
      <c r="AN4" s="54" t="str">
        <f>IF(AN3 = "", "No", IF(AN3+1 &gt; 'Residential Assumptions'!$C$12, "Yes", "No"))</f>
        <v>No</v>
      </c>
      <c r="AO4" s="54" t="str">
        <f>IF(AO3 = "", "No", IF(AO3+1 &gt; 'Residential Assumptions'!$C$12, "Yes", "No"))</f>
        <v>No</v>
      </c>
      <c r="AP4" s="54" t="str">
        <f>IF(AP3 = "", "No", IF(AP3+1 &gt; 'Residential Assumptions'!$C$12, "Yes", "No"))</f>
        <v>No</v>
      </c>
      <c r="AQ4" s="54" t="str">
        <f>IF(AQ3 = "", "No", IF(AQ3+1 &gt; 'Residential Assumptions'!$C$12, "Yes", "No"))</f>
        <v>No</v>
      </c>
      <c r="AR4" s="54" t="str">
        <f>IF(AR3 = "", "No", IF(AR3+1 &gt; 'Residential Assumptions'!$C$12, "Yes", "No"))</f>
        <v>No</v>
      </c>
      <c r="AS4" s="54" t="str">
        <f>IF(AS3 = "", "No", IF(AS3+1 &gt; 'Residential Assumptions'!$C$12, "Yes", "No"))</f>
        <v>No</v>
      </c>
      <c r="AT4" s="54" t="str">
        <f>IF(AT3 = "", "No", IF(AT3+1 &gt; 'Residential Assumptions'!$C$12, "Yes", "No"))</f>
        <v>No</v>
      </c>
      <c r="AU4" s="54" t="str">
        <f>IF(AU3 = "", "No", IF(AU3+1 &gt; 'Residential Assumptions'!$C$12, "Yes", "No"))</f>
        <v>No</v>
      </c>
      <c r="AV4" s="54" t="str">
        <f>IF(AV3 = "", "No", IF(AV3+1 &gt; 'Residential Assumptions'!$C$12, "Yes", "No"))</f>
        <v>No</v>
      </c>
      <c r="AW4" s="54" t="str">
        <f>IF(AW3 = "", "No", IF(AW3+1 &gt; 'Residential Assumptions'!$C$12, "Yes", "No"))</f>
        <v>No</v>
      </c>
      <c r="AX4" s="54" t="str">
        <f>IF(AX3 = "", "No", IF(AX3+1 &gt; 'Residential Assumptions'!$C$12, "Yes", "No"))</f>
        <v>No</v>
      </c>
      <c r="AY4" s="54" t="str">
        <f>IF(AY3 = "", "No", IF(AY3+1 &gt; 'Residential Assumptions'!$C$12, "Yes", "No"))</f>
        <v>No</v>
      </c>
      <c r="AZ4" s="54" t="str">
        <f>IF(AZ3 = "", "No", IF(AZ3+1 &gt; 'Residential Assumptions'!$C$12, "Yes", "No"))</f>
        <v>No</v>
      </c>
      <c r="BA4" s="54" t="str">
        <f>IF(BA3 = "", "No", IF(BA3+1 &gt; 'Residential Assumptions'!$C$12, "Yes", "No"))</f>
        <v>No</v>
      </c>
      <c r="BB4" s="54" t="str">
        <f>IF(BB3 = "", "No", IF(BB3+1 &gt; 'Residential Assumptions'!$C$12, "Yes", "No"))</f>
        <v>No</v>
      </c>
      <c r="BC4" s="54" t="str">
        <f>IF(BC3 = "", "No", IF(BC3+1 &gt; 'Residential Assumptions'!$C$12, "Yes", "No"))</f>
        <v>No</v>
      </c>
      <c r="BD4" s="54" t="str">
        <f>IF(BD3 = "", "No", IF(BD3+1 &gt; 'Residential Assumptions'!$C$12, "Yes", "No"))</f>
        <v>No</v>
      </c>
      <c r="BE4" s="54" t="str">
        <f>IF(BE3 = "", "No", IF(BE3+1 &gt; 'Residential Assumptions'!$C$12, "Yes", "No"))</f>
        <v>No</v>
      </c>
      <c r="BF4" s="54" t="str">
        <f>IF(BF3 = "", "No", IF(BF3+1 &gt; 'Residential Assumptions'!$C$12, "Yes", "No"))</f>
        <v>No</v>
      </c>
      <c r="BG4" s="54" t="str">
        <f>IF(BG3 = "", "No", IF(BG3+1 &gt; 'Residential Assumptions'!$C$12, "Yes", "No"))</f>
        <v>No</v>
      </c>
      <c r="BH4" s="54" t="str">
        <f>IF(BH3 = "", "No", IF(BH3+1 &gt; 'Residential Assumptions'!$C$12, "Yes", "No"))</f>
        <v>No</v>
      </c>
      <c r="BI4" s="54" t="str">
        <f>IF(BI3 = "", "No", IF(BI3+1 &gt; 'Residential Assumptions'!$C$12, "Yes", "No"))</f>
        <v>No</v>
      </c>
      <c r="BJ4" s="54" t="str">
        <f>IF(BJ3 = "", "No", IF(BJ3+1 &gt; 'Residential Assumptions'!$C$12, "Yes", "No"))</f>
        <v>No</v>
      </c>
      <c r="BK4" s="54" t="str">
        <f>IF(BK3 = "", "No", IF(BK3+1 &gt; 'Residential Assumptions'!$C$12, "Yes", "No"))</f>
        <v>No</v>
      </c>
      <c r="BL4" s="54" t="str">
        <f>IF(BL3 = "", "No", IF(BL3+1 &gt; 'Residential Assumptions'!$C$12, "Yes", "No"))</f>
        <v>No</v>
      </c>
      <c r="BM4" s="54" t="str">
        <f>IF(BM3 = "", "No", IF(BM3+1 &gt; 'Residential Assumptions'!$C$12, "Yes", "No"))</f>
        <v>No</v>
      </c>
      <c r="BN4" s="54" t="str">
        <f>IF(BN3 = "", "No", IF(BN3+1 &gt; 'Residential Assumptions'!$C$12, "Yes", "No"))</f>
        <v>No</v>
      </c>
      <c r="BO4" s="54" t="str">
        <f>IF(BO3 = "", "No", IF(BO3+1 &gt; 'Residential Assumptions'!$C$12, "Yes", "No"))</f>
        <v>No</v>
      </c>
      <c r="BP4" s="54" t="str">
        <f>IF(BP3 = "", "No", IF(BP3+1 &gt; 'Residential Assumptions'!$C$12, "Yes", "No"))</f>
        <v>No</v>
      </c>
      <c r="BQ4" s="54" t="str">
        <f>IF(BQ3 = "", "No", IF(BQ3+1 &gt; 'Residential Assumptions'!$C$12, "Yes", "No"))</f>
        <v>No</v>
      </c>
      <c r="BR4" s="54" t="str">
        <f>IF(BR3 = "", "No", IF(BR3+1 &gt; 'Residential Assumptions'!$C$12, "Yes", "No"))</f>
        <v>No</v>
      </c>
      <c r="BS4" s="54" t="str">
        <f>IF(BS3 = "", "No", IF(BS3+1 &gt; 'Residential Assumptions'!$C$12, "Yes", "No"))</f>
        <v>No</v>
      </c>
      <c r="BT4" s="54" t="str">
        <f>IF(BT3 = "", "No", IF(BT3+1 &gt; 'Residential Assumptions'!$C$12, "Yes", "No"))</f>
        <v>No</v>
      </c>
      <c r="BU4" s="54" t="str">
        <f>IF(BU3 = "", "No", IF(BU3+1 &gt; 'Residential Assumptions'!$C$12, "Yes", "No"))</f>
        <v>No</v>
      </c>
      <c r="BV4" s="54" t="str">
        <f>IF(BV3 = "", "No", IF(BV3+1 &gt; 'Residential Assumptions'!$C$12, "Yes", "No"))</f>
        <v>No</v>
      </c>
      <c r="BW4" s="54" t="str">
        <f>IF(BW3 = "", "No", IF(BW3+1 &gt; 'Residential Assumptions'!$C$12, "Yes", "No"))</f>
        <v>No</v>
      </c>
      <c r="BX4" s="54" t="str">
        <f>IF(BX3 = "", "No", IF(BX3+1 &gt; 'Residential Assumptions'!$C$12, "Yes", "No"))</f>
        <v>No</v>
      </c>
      <c r="BY4" s="54" t="str">
        <f>IF(BY3 = "", "No", IF(BY3+1 &gt; 'Residential Assumptions'!$C$12, "Yes", "No"))</f>
        <v>No</v>
      </c>
      <c r="BZ4" s="54" t="str">
        <f>IF(BZ3 = "", "No", IF(BZ3+1 &gt; 'Residential Assumptions'!$C$12, "Yes", "No"))</f>
        <v>No</v>
      </c>
      <c r="CA4" s="54" t="str">
        <f>IF(CA3 = "", "No", IF(CA3+1 &gt; 'Residential Assumptions'!$C$12, "Yes", "No"))</f>
        <v>No</v>
      </c>
      <c r="CB4" s="54" t="str">
        <f>IF(CB3 = "", "No", IF(CB3+1 &gt; 'Residential Assumptions'!$C$12, "Yes", "No"))</f>
        <v>No</v>
      </c>
      <c r="CC4" s="54" t="str">
        <f>IF(CC3 = "", "No", IF(CC3+1 &gt; 'Residential Assumptions'!$C$12, "Yes", "No"))</f>
        <v>No</v>
      </c>
      <c r="CD4" s="54" t="str">
        <f>IF(CD3 = "", "No", IF(CD3+1 &gt; 'Residential Assumptions'!$C$12, "Yes", "No"))</f>
        <v>No</v>
      </c>
      <c r="CE4" s="54" t="str">
        <f>IF(CE3 = "", "No", IF(CE3+1 &gt; 'Residential Assumptions'!$C$12, "Yes", "No"))</f>
        <v>No</v>
      </c>
      <c r="CF4" s="54" t="str">
        <f>IF(CF3 = "", "No", IF(CF3+1 &gt; 'Residential Assumptions'!$C$12, "Yes", "No"))</f>
        <v>No</v>
      </c>
      <c r="CG4" s="54" t="str">
        <f>IF(CG3 = "", "No", IF(CG3+1 &gt; 'Residential Assumptions'!$C$12, "Yes", "No"))</f>
        <v>No</v>
      </c>
      <c r="CH4" s="54" t="str">
        <f>IF(CH3 = "", "No", IF(CH3+1 &gt; 'Residential Assumptions'!$C$12, "Yes", "No"))</f>
        <v>No</v>
      </c>
      <c r="CI4" s="54" t="str">
        <f>IF(CI3 = "", "No", IF(CI3+1 &gt; 'Residential Assumptions'!$C$12, "Yes", "No"))</f>
        <v>No</v>
      </c>
      <c r="CJ4" s="54" t="str">
        <f>IF(CJ3 = "", "No", IF(CJ3+1 &gt; 'Residential Assumptions'!$C$12, "Yes", "No"))</f>
        <v>No</v>
      </c>
      <c r="CK4" s="54" t="str">
        <f>IF(CK3 = "", "No", IF(CK3+1 &gt; 'Residential Assumptions'!$C$12, "Yes", "No"))</f>
        <v>No</v>
      </c>
      <c r="CL4" s="54" t="str">
        <f>IF(CL3 = "", "No", IF(CL3+1 &gt; 'Residential Assumptions'!$C$12, "Yes", "No"))</f>
        <v>No</v>
      </c>
      <c r="CM4" s="54" t="str">
        <f>IF(CM3 = "", "No", IF(CM3+1 &gt; 'Residential Assumptions'!$C$12, "Yes", "No"))</f>
        <v>No</v>
      </c>
      <c r="CN4" s="54" t="str">
        <f>IF(CN3 = "", "No", IF(CN3+1 &gt; 'Residential Assumptions'!$C$12, "Yes", "No"))</f>
        <v>No</v>
      </c>
      <c r="CO4" s="54" t="str">
        <f>IF(CO3 = "", "No", IF(CO3+1 &gt; 'Residential Assumptions'!$C$12, "Yes", "No"))</f>
        <v>No</v>
      </c>
      <c r="CP4" s="54" t="str">
        <f>IF(CP3 = "", "No", IF(CP3+1 &gt; 'Residential Assumptions'!$C$12, "Yes", "No"))</f>
        <v>No</v>
      </c>
      <c r="CQ4" s="54" t="str">
        <f>IF(CQ3 = "", "No", IF(CQ3+1 &gt; 'Residential Assumptions'!$C$12, "Yes", "No"))</f>
        <v>No</v>
      </c>
      <c r="CR4" s="54" t="str">
        <f>IF(CR3 = "", "No", IF(CR3+1 &gt; 'Residential Assumptions'!$C$12, "Yes", "No"))</f>
        <v>No</v>
      </c>
      <c r="CS4" s="54" t="str">
        <f>IF(CS3 = "", "No", IF(CS3+1 &gt; 'Residential Assumptions'!$C$12, "Yes", "No"))</f>
        <v>No</v>
      </c>
      <c r="CT4" s="54" t="str">
        <f>IF(CT3 = "", "No", IF(CT3+1 &gt; 'Residential Assumptions'!$C$12, "Yes", "No"))</f>
        <v>No</v>
      </c>
      <c r="CU4" s="54" t="str">
        <f>IF(CU3 = "", "No", IF(CU3+1 &gt; 'Residential Assumptions'!$C$12, "Yes", "No"))</f>
        <v>No</v>
      </c>
      <c r="CV4" s="54" t="str">
        <f>IF(CV3 = "", "No", IF(CV3+1 &gt; 'Residential Assumptions'!$C$12, "Yes", "No"))</f>
        <v>No</v>
      </c>
    </row>
    <row r="5" spans="1:100" ht="20.25" customHeight="1">
      <c r="B5" s="25" t="s">
        <v>107</v>
      </c>
    </row>
    <row r="6" spans="1:100" ht="20.25" customHeight="1">
      <c r="B6" s="25"/>
      <c r="C6" s="54" t="s">
        <v>146</v>
      </c>
      <c r="D6" s="55">
        <f>'Commercial Proforma'!E52</f>
        <v>-1053849.544</v>
      </c>
      <c r="E6" s="55">
        <f>'Commercial Proforma'!F52</f>
        <v>-1053849.544</v>
      </c>
      <c r="F6" s="55">
        <f>'Commercial Proforma'!G52</f>
        <v>-1053849.544</v>
      </c>
      <c r="G6" s="55">
        <f>'Commercial Proforma'!H52</f>
        <v>464216.04884015449</v>
      </c>
      <c r="H6" s="55">
        <f>'Commercial Proforma'!I52</f>
        <v>484031.89252800011</v>
      </c>
      <c r="I6" s="55">
        <f>'Commercial Proforma'!J52</f>
        <v>504561.10658860806</v>
      </c>
      <c r="J6" s="55">
        <f>'Commercial Proforma'!K52</f>
        <v>525829.37235539791</v>
      </c>
      <c r="K6" s="55">
        <f>'Commercial Proforma'!L52</f>
        <v>547863.29568979226</v>
      </c>
      <c r="L6" s="55">
        <f>'Commercial Proforma'!M52</f>
        <v>570690.44026422489</v>
      </c>
      <c r="M6" s="55">
        <f>'Commercial Proforma'!N52</f>
        <v>594339.36204333708</v>
      </c>
      <c r="N6" s="55">
        <f>'Commercial Proforma'!O52</f>
        <v>11619532.29193919</v>
      </c>
      <c r="O6" s="55">
        <f>'Commercial Proforma'!P52</f>
        <v>0</v>
      </c>
      <c r="P6" s="55">
        <f>'Commercial Proforma'!Q52</f>
        <v>0</v>
      </c>
      <c r="Q6" s="55">
        <f>'Commercial Proforma'!R52</f>
        <v>0</v>
      </c>
      <c r="R6" s="55">
        <f>'Commercial Proforma'!S52</f>
        <v>0</v>
      </c>
      <c r="S6" s="55">
        <f>'Commercial Proforma'!T52</f>
        <v>0</v>
      </c>
      <c r="T6" s="55">
        <f>'Commercial Proforma'!U52</f>
        <v>0</v>
      </c>
      <c r="U6" s="55">
        <f>'Commercial Proforma'!V52</f>
        <v>0</v>
      </c>
      <c r="V6" s="55">
        <f>'Commercial Proforma'!W52</f>
        <v>0</v>
      </c>
      <c r="W6" s="55">
        <f>'Commercial Proforma'!X52</f>
        <v>0</v>
      </c>
      <c r="X6" s="55">
        <f>'Commercial Proforma'!Y52</f>
        <v>0</v>
      </c>
      <c r="Y6" s="55">
        <f>'Commercial Proforma'!Z52</f>
        <v>0</v>
      </c>
      <c r="Z6" s="55">
        <f>'Commercial Proforma'!AA52</f>
        <v>0</v>
      </c>
      <c r="AA6" s="55">
        <f>'Commercial Proforma'!AB52</f>
        <v>0</v>
      </c>
      <c r="AB6" s="55">
        <f>'Commercial Proforma'!AC52</f>
        <v>0</v>
      </c>
      <c r="AC6" s="55">
        <f>'Commercial Proforma'!AD52</f>
        <v>0</v>
      </c>
      <c r="AD6" s="55">
        <f>'Commercial Proforma'!AE52</f>
        <v>0</v>
      </c>
      <c r="AE6" s="55">
        <f>'Commercial Proforma'!AF52</f>
        <v>0</v>
      </c>
      <c r="AF6" s="55">
        <f>'Commercial Proforma'!AG52</f>
        <v>0</v>
      </c>
      <c r="AG6" s="55">
        <f>'Commercial Proforma'!AH52</f>
        <v>0</v>
      </c>
      <c r="AH6" s="55">
        <f>'Commercial Proforma'!AI52</f>
        <v>0</v>
      </c>
      <c r="AI6" s="55">
        <f>'Commercial Proforma'!AJ52</f>
        <v>0</v>
      </c>
      <c r="AJ6" s="55">
        <f>'Commercial Proforma'!AK52</f>
        <v>0</v>
      </c>
      <c r="AK6" s="55">
        <f>'Commercial Proforma'!AL52</f>
        <v>0</v>
      </c>
      <c r="AL6" s="55">
        <f>'Commercial Proforma'!AM52</f>
        <v>0</v>
      </c>
      <c r="AM6" s="55">
        <f>'Commercial Proforma'!AN52</f>
        <v>0</v>
      </c>
      <c r="AN6" s="55">
        <f>'Commercial Proforma'!AO52</f>
        <v>0</v>
      </c>
      <c r="AO6" s="55">
        <f>'Commercial Proforma'!AP52</f>
        <v>0</v>
      </c>
      <c r="AP6" s="55">
        <f>'Commercial Proforma'!AQ52</f>
        <v>0</v>
      </c>
      <c r="AQ6" s="55">
        <f>'Commercial Proforma'!AR52</f>
        <v>0</v>
      </c>
      <c r="AR6" s="55">
        <f>'Commercial Proforma'!AS52</f>
        <v>0</v>
      </c>
      <c r="AS6" s="55">
        <f>'Commercial Proforma'!AT52</f>
        <v>0</v>
      </c>
      <c r="AT6" s="55">
        <f>'Commercial Proforma'!AU52</f>
        <v>0</v>
      </c>
      <c r="AU6" s="55">
        <f>'Commercial Proforma'!AV52</f>
        <v>0</v>
      </c>
      <c r="AV6" s="55">
        <f>'Commercial Proforma'!AW52</f>
        <v>0</v>
      </c>
      <c r="AW6" s="55">
        <f>'Commercial Proforma'!AX52</f>
        <v>0</v>
      </c>
      <c r="AX6" s="55">
        <f>'Commercial Proforma'!AY52</f>
        <v>0</v>
      </c>
      <c r="AY6" s="55">
        <f>'Commercial Proforma'!AZ52</f>
        <v>0</v>
      </c>
      <c r="AZ6" s="55">
        <f>'Commercial Proforma'!BA52</f>
        <v>0</v>
      </c>
      <c r="BA6" s="55">
        <f>'Commercial Proforma'!BB52</f>
        <v>0</v>
      </c>
      <c r="BB6" s="55">
        <f>'Commercial Proforma'!BC52</f>
        <v>0</v>
      </c>
      <c r="BC6" s="55">
        <f>'Commercial Proforma'!BD52</f>
        <v>0</v>
      </c>
      <c r="BD6" s="55">
        <f>'Commercial Proforma'!BE52</f>
        <v>0</v>
      </c>
      <c r="BE6" s="55">
        <f>'Commercial Proforma'!BF52</f>
        <v>0</v>
      </c>
      <c r="BF6" s="55">
        <f>'Commercial Proforma'!BG52</f>
        <v>0</v>
      </c>
      <c r="BG6" s="55">
        <f>'Commercial Proforma'!BH52</f>
        <v>0</v>
      </c>
      <c r="BH6" s="55">
        <f>'Commercial Proforma'!BI52</f>
        <v>0</v>
      </c>
      <c r="BI6" s="55">
        <f>'Commercial Proforma'!BJ52</f>
        <v>0</v>
      </c>
      <c r="BJ6" s="55">
        <f>'Commercial Proforma'!BK52</f>
        <v>0</v>
      </c>
      <c r="BK6" s="55">
        <f>'Commercial Proforma'!BL52</f>
        <v>0</v>
      </c>
      <c r="BL6" s="55">
        <f>'Commercial Proforma'!BM52</f>
        <v>0</v>
      </c>
      <c r="BM6" s="55">
        <f>'Commercial Proforma'!BN52</f>
        <v>0</v>
      </c>
      <c r="BN6" s="55">
        <f>'Commercial Proforma'!BO52</f>
        <v>0</v>
      </c>
      <c r="BO6" s="55">
        <f>'Commercial Proforma'!BP52</f>
        <v>0</v>
      </c>
      <c r="BP6" s="55">
        <f>'Commercial Proforma'!BQ52</f>
        <v>0</v>
      </c>
      <c r="BQ6" s="55">
        <f>'Commercial Proforma'!BR52</f>
        <v>0</v>
      </c>
      <c r="BR6" s="55">
        <f>'Commercial Proforma'!BS52</f>
        <v>0</v>
      </c>
      <c r="BS6" s="55">
        <f>'Commercial Proforma'!BT52</f>
        <v>0</v>
      </c>
      <c r="BT6" s="55">
        <f>'Commercial Proforma'!BU52</f>
        <v>0</v>
      </c>
      <c r="BU6" s="55">
        <f>'Commercial Proforma'!BV52</f>
        <v>0</v>
      </c>
      <c r="BV6" s="55">
        <f>'Commercial Proforma'!BW52</f>
        <v>0</v>
      </c>
      <c r="BW6" s="55">
        <f>'Commercial Proforma'!BX52</f>
        <v>0</v>
      </c>
      <c r="BX6" s="55">
        <f>'Commercial Proforma'!BY52</f>
        <v>0</v>
      </c>
      <c r="BY6" s="55">
        <f>'Commercial Proforma'!BZ52</f>
        <v>0</v>
      </c>
      <c r="BZ6" s="55">
        <f>'Commercial Proforma'!CA52</f>
        <v>0</v>
      </c>
      <c r="CA6" s="55">
        <f>'Commercial Proforma'!CB52</f>
        <v>0</v>
      </c>
      <c r="CB6" s="55">
        <f>'Commercial Proforma'!CC52</f>
        <v>0</v>
      </c>
      <c r="CC6" s="55">
        <f>'Commercial Proforma'!CD52</f>
        <v>0</v>
      </c>
      <c r="CD6" s="55">
        <f>'Commercial Proforma'!CE52</f>
        <v>0</v>
      </c>
      <c r="CE6" s="55">
        <f>'Commercial Proforma'!CF52</f>
        <v>0</v>
      </c>
      <c r="CF6" s="55">
        <f>'Commercial Proforma'!CG52</f>
        <v>0</v>
      </c>
      <c r="CG6" s="55">
        <f>'Commercial Proforma'!CH52</f>
        <v>0</v>
      </c>
      <c r="CH6" s="55">
        <f>'Commercial Proforma'!CI52</f>
        <v>0</v>
      </c>
      <c r="CI6" s="55">
        <f>'Commercial Proforma'!CJ52</f>
        <v>0</v>
      </c>
      <c r="CJ6" s="55">
        <f>'Commercial Proforma'!CK52</f>
        <v>0</v>
      </c>
      <c r="CK6" s="55">
        <f>'Commercial Proforma'!CL52</f>
        <v>0</v>
      </c>
      <c r="CL6" s="55">
        <f>'Commercial Proforma'!CM52</f>
        <v>0</v>
      </c>
      <c r="CM6" s="55">
        <f>'Commercial Proforma'!CN52</f>
        <v>0</v>
      </c>
      <c r="CN6" s="55">
        <f>'Commercial Proforma'!CO52</f>
        <v>0</v>
      </c>
      <c r="CO6" s="55">
        <f>'Commercial Proforma'!CP52</f>
        <v>0</v>
      </c>
      <c r="CP6" s="55">
        <f>'Commercial Proforma'!CQ52</f>
        <v>0</v>
      </c>
      <c r="CQ6" s="55">
        <f>'Commercial Proforma'!CR52</f>
        <v>0</v>
      </c>
      <c r="CR6" s="55">
        <f>'Commercial Proforma'!CS52</f>
        <v>0</v>
      </c>
      <c r="CS6" s="55">
        <f>'Commercial Proforma'!CT52</f>
        <v>0</v>
      </c>
      <c r="CT6" s="55">
        <f>'Commercial Proforma'!CU52</f>
        <v>0</v>
      </c>
      <c r="CU6" s="55">
        <f>'Commercial Proforma'!CV52</f>
        <v>0</v>
      </c>
      <c r="CV6" s="55">
        <f>'Commercial Proforma'!CW52</f>
        <v>0</v>
      </c>
    </row>
    <row r="7" spans="1:100" ht="20.25" customHeight="1">
      <c r="B7" s="25"/>
      <c r="C7" t="s">
        <v>147</v>
      </c>
      <c r="D7" s="42">
        <f>'Residential Proforma'!E38</f>
        <v>-5941156.5</v>
      </c>
      <c r="E7" s="42">
        <f>'Residential Proforma'!F38</f>
        <v>-5941156.5</v>
      </c>
      <c r="F7" s="42">
        <f>'Residential Proforma'!G38</f>
        <v>-5941156.5</v>
      </c>
      <c r="G7" s="42">
        <f>'Residential Proforma'!H38</f>
        <v>946022.69463304966</v>
      </c>
      <c r="H7" s="42">
        <f>'Residential Proforma'!I38</f>
        <v>968122.18050143449</v>
      </c>
      <c r="I7" s="42">
        <f>'Residential Proforma'!J38</f>
        <v>990884.6509458709</v>
      </c>
      <c r="J7" s="42">
        <f>'Residential Proforma'!K38</f>
        <v>1014329.9955036403</v>
      </c>
      <c r="K7" s="42">
        <f>'Residential Proforma'!L38</f>
        <v>1038478.7003981427</v>
      </c>
      <c r="L7" s="42">
        <f>'Residential Proforma'!M38</f>
        <v>1063351.8664394803</v>
      </c>
      <c r="M7" s="42">
        <f>'Residential Proforma'!N38</f>
        <v>1088971.227462058</v>
      </c>
      <c r="N7" s="42">
        <f>'Residential Proforma'!O38</f>
        <v>23528216.833002582</v>
      </c>
      <c r="O7" s="42">
        <f>'Residential Proforma'!P38</f>
        <v>0</v>
      </c>
      <c r="P7" s="42">
        <f>'Residential Proforma'!Q38</f>
        <v>0</v>
      </c>
      <c r="Q7" s="42">
        <f>'Residential Proforma'!R38</f>
        <v>0</v>
      </c>
      <c r="R7" s="42">
        <f>'Residential Proforma'!S38</f>
        <v>0</v>
      </c>
      <c r="S7" s="42">
        <f>'Residential Proforma'!T38</f>
        <v>0</v>
      </c>
      <c r="T7" s="42">
        <f>'Residential Proforma'!U38</f>
        <v>0</v>
      </c>
      <c r="U7" s="42">
        <f>'Residential Proforma'!V38</f>
        <v>0</v>
      </c>
      <c r="V7" s="42">
        <f>'Residential Proforma'!W38</f>
        <v>0</v>
      </c>
      <c r="W7" s="42">
        <f>'Residential Proforma'!X38</f>
        <v>0</v>
      </c>
      <c r="X7" s="42">
        <f>'Residential Proforma'!Y38</f>
        <v>0</v>
      </c>
      <c r="Y7" s="42">
        <f>'Residential Proforma'!Z38</f>
        <v>0</v>
      </c>
      <c r="Z7" s="42">
        <f>'Residential Proforma'!AA38</f>
        <v>0</v>
      </c>
      <c r="AA7" s="42">
        <f>'Residential Proforma'!AB38</f>
        <v>0</v>
      </c>
      <c r="AB7" s="42">
        <f>'Residential Proforma'!AC38</f>
        <v>0</v>
      </c>
      <c r="AC7" s="42">
        <f>'Residential Proforma'!AD38</f>
        <v>0</v>
      </c>
      <c r="AD7" s="42">
        <f>'Residential Proforma'!AE38</f>
        <v>0</v>
      </c>
      <c r="AE7" s="42">
        <f>'Residential Proforma'!AF38</f>
        <v>0</v>
      </c>
      <c r="AF7" s="42">
        <f>'Residential Proforma'!AG38</f>
        <v>0</v>
      </c>
      <c r="AG7" s="42">
        <f>'Residential Proforma'!AH38</f>
        <v>0</v>
      </c>
      <c r="AH7" s="42">
        <f>'Residential Proforma'!AI38</f>
        <v>0</v>
      </c>
      <c r="AI7" s="42">
        <f>'Residential Proforma'!AJ38</f>
        <v>0</v>
      </c>
      <c r="AJ7" s="42">
        <f>'Residential Proforma'!AK38</f>
        <v>0</v>
      </c>
      <c r="AK7" s="42">
        <f>'Residential Proforma'!AL38</f>
        <v>0</v>
      </c>
      <c r="AL7" s="42">
        <f>'Residential Proforma'!AM38</f>
        <v>0</v>
      </c>
      <c r="AM7" s="42">
        <f>'Residential Proforma'!AN38</f>
        <v>0</v>
      </c>
      <c r="AN7" s="42">
        <f>'Residential Proforma'!AO38</f>
        <v>0</v>
      </c>
      <c r="AO7" s="42">
        <f>'Residential Proforma'!AP38</f>
        <v>0</v>
      </c>
      <c r="AP7" s="42">
        <f>'Residential Proforma'!AQ38</f>
        <v>0</v>
      </c>
      <c r="AQ7" s="42">
        <f>'Residential Proforma'!AR38</f>
        <v>0</v>
      </c>
      <c r="AR7" s="42">
        <f>'Residential Proforma'!AS38</f>
        <v>0</v>
      </c>
      <c r="AS7" s="42">
        <f>'Residential Proforma'!AT38</f>
        <v>0</v>
      </c>
      <c r="AT7" s="42">
        <f>'Residential Proforma'!AU38</f>
        <v>0</v>
      </c>
      <c r="AU7" s="42">
        <f>'Residential Proforma'!AV38</f>
        <v>0</v>
      </c>
      <c r="AV7" s="42">
        <f>'Residential Proforma'!AW38</f>
        <v>0</v>
      </c>
      <c r="AW7" s="42">
        <f>'Residential Proforma'!AX38</f>
        <v>0</v>
      </c>
      <c r="AX7" s="42">
        <f>'Residential Proforma'!AY38</f>
        <v>0</v>
      </c>
      <c r="AY7" s="42">
        <f>'Residential Proforma'!AZ38</f>
        <v>0</v>
      </c>
      <c r="AZ7" s="42">
        <f>'Residential Proforma'!BA38</f>
        <v>0</v>
      </c>
      <c r="BA7" s="42">
        <f>'Residential Proforma'!BB38</f>
        <v>0</v>
      </c>
      <c r="BB7" s="42">
        <f>'Residential Proforma'!BC38</f>
        <v>0</v>
      </c>
      <c r="BC7" s="42">
        <f>'Residential Proforma'!BD38</f>
        <v>0</v>
      </c>
      <c r="BD7" s="42">
        <f>'Residential Proforma'!BE38</f>
        <v>0</v>
      </c>
      <c r="BE7" s="42">
        <f>'Residential Proforma'!BF38</f>
        <v>0</v>
      </c>
      <c r="BF7" s="42">
        <f>'Residential Proforma'!BG38</f>
        <v>0</v>
      </c>
      <c r="BG7" s="42">
        <f>'Residential Proforma'!BH38</f>
        <v>0</v>
      </c>
      <c r="BH7" s="42">
        <f>'Residential Proforma'!BI38</f>
        <v>0</v>
      </c>
      <c r="BI7" s="42">
        <f>'Residential Proforma'!BJ38</f>
        <v>0</v>
      </c>
      <c r="BJ7" s="42">
        <f>'Residential Proforma'!BK38</f>
        <v>0</v>
      </c>
      <c r="BK7" s="42">
        <f>'Residential Proforma'!BL38</f>
        <v>0</v>
      </c>
      <c r="BL7" s="42">
        <f>'Residential Proforma'!BM38</f>
        <v>0</v>
      </c>
      <c r="BM7" s="42">
        <f>'Residential Proforma'!BN38</f>
        <v>0</v>
      </c>
      <c r="BN7" s="42">
        <f>'Residential Proforma'!BO38</f>
        <v>0</v>
      </c>
      <c r="BO7" s="42">
        <f>'Residential Proforma'!BP38</f>
        <v>0</v>
      </c>
      <c r="BP7" s="42">
        <f>'Residential Proforma'!BQ38</f>
        <v>0</v>
      </c>
      <c r="BQ7" s="42">
        <f>'Residential Proforma'!BR38</f>
        <v>0</v>
      </c>
      <c r="BR7" s="42">
        <f>'Residential Proforma'!BS38</f>
        <v>0</v>
      </c>
      <c r="BS7" s="42">
        <f>'Residential Proforma'!BT38</f>
        <v>0</v>
      </c>
      <c r="BT7" s="42">
        <f>'Residential Proforma'!BU38</f>
        <v>0</v>
      </c>
      <c r="BU7" s="42">
        <f>'Residential Proforma'!BV38</f>
        <v>0</v>
      </c>
      <c r="BV7" s="42">
        <f>'Residential Proforma'!BW38</f>
        <v>0</v>
      </c>
      <c r="BW7" s="42">
        <f>'Residential Proforma'!BX38</f>
        <v>0</v>
      </c>
      <c r="BX7" s="42">
        <f>'Residential Proforma'!BY38</f>
        <v>0</v>
      </c>
      <c r="BY7" s="42">
        <f>'Residential Proforma'!BZ38</f>
        <v>0</v>
      </c>
      <c r="BZ7" s="42">
        <f>'Residential Proforma'!CA38</f>
        <v>0</v>
      </c>
      <c r="CA7" s="42">
        <f>'Residential Proforma'!CB38</f>
        <v>0</v>
      </c>
      <c r="CB7" s="42">
        <f>'Residential Proforma'!CC38</f>
        <v>0</v>
      </c>
      <c r="CC7" s="42">
        <f>'Residential Proforma'!CD38</f>
        <v>0</v>
      </c>
      <c r="CD7" s="42">
        <f>'Residential Proforma'!CE38</f>
        <v>0</v>
      </c>
      <c r="CE7" s="42">
        <f>'Residential Proforma'!CF38</f>
        <v>0</v>
      </c>
      <c r="CF7" s="42">
        <f>'Residential Proforma'!CG38</f>
        <v>0</v>
      </c>
      <c r="CG7" s="42">
        <f>'Residential Proforma'!CH38</f>
        <v>0</v>
      </c>
      <c r="CH7" s="42">
        <f>'Residential Proforma'!CI38</f>
        <v>0</v>
      </c>
      <c r="CI7" s="42">
        <f>'Residential Proforma'!CJ38</f>
        <v>0</v>
      </c>
      <c r="CJ7" s="42">
        <f>'Residential Proforma'!CK38</f>
        <v>0</v>
      </c>
      <c r="CK7" s="42">
        <f>'Residential Proforma'!CL38</f>
        <v>0</v>
      </c>
      <c r="CL7" s="42">
        <f>'Residential Proforma'!CM38</f>
        <v>0</v>
      </c>
      <c r="CM7" s="42">
        <f>'Residential Proforma'!CN38</f>
        <v>0</v>
      </c>
      <c r="CN7" s="42">
        <f>'Residential Proforma'!CO38</f>
        <v>0</v>
      </c>
      <c r="CO7" s="42">
        <f>'Residential Proforma'!CP38</f>
        <v>0</v>
      </c>
      <c r="CP7" s="42">
        <f>'Residential Proforma'!CQ38</f>
        <v>0</v>
      </c>
      <c r="CQ7" s="42">
        <f>'Residential Proforma'!CR38</f>
        <v>0</v>
      </c>
      <c r="CR7" s="42">
        <f>'Residential Proforma'!CS38</f>
        <v>0</v>
      </c>
      <c r="CS7" s="42">
        <f>'Residential Proforma'!CT38</f>
        <v>0</v>
      </c>
      <c r="CT7" s="42">
        <f>'Residential Proforma'!CU38</f>
        <v>0</v>
      </c>
      <c r="CU7" s="42">
        <f>'Residential Proforma'!CV38</f>
        <v>0</v>
      </c>
      <c r="CV7" s="42">
        <f>'Residential Proforma'!CW38</f>
        <v>0</v>
      </c>
    </row>
    <row r="8" spans="1:100" ht="20.25" customHeight="1">
      <c r="B8" s="25"/>
      <c r="C8" s="54" t="s">
        <v>148</v>
      </c>
      <c r="D8" s="55">
        <f>IF(COLUMN()-COLUMN($D$3) &lt;= 'Residential Assumptions'!$I$5, IF(D4 = "Yes", 'Commerical Assumptions'!$L$9 * 12, 0), 0)</f>
        <v>0</v>
      </c>
      <c r="E8" s="55">
        <f>IF(COLUMN()-COLUMN($D$3) &lt;= 'Residential Assumptions'!$I$5, IF(E4 = "Yes", 'Commerical Assumptions'!$L$9 * 12, 0), 0)</f>
        <v>0</v>
      </c>
      <c r="F8" s="55">
        <f>IF(COLUMN()-COLUMN($D$3) &lt;= 'Residential Assumptions'!$I$5, IF(F4 = "Yes", 'Commerical Assumptions'!$L$9 * 12, 0), 0)</f>
        <v>0</v>
      </c>
      <c r="G8" s="55">
        <f>IF(COLUMN()-COLUMN($D$3) &lt;= 'Residential Assumptions'!$I$5, IF(G4 = "Yes", 'Commerical Assumptions'!$L$9 * 12, 0), 0)</f>
        <v>248831.99999999994</v>
      </c>
      <c r="H8" s="55">
        <f>IF(COLUMN()-COLUMN($D$3) &lt;= 'Residential Assumptions'!$I$5, IF(H4 = "Yes", 'Commerical Assumptions'!$L$9 * 12, 0), 0)</f>
        <v>248831.99999999994</v>
      </c>
      <c r="I8" s="55">
        <f>IF(COLUMN()-COLUMN($D$3) &lt;= 'Residential Assumptions'!$I$5, IF(I4 = "Yes", 'Commerical Assumptions'!$L$9 * 12, 0), 0)</f>
        <v>248831.99999999994</v>
      </c>
      <c r="J8" s="55">
        <f>IF(COLUMN()-COLUMN($D$3) &lt;= 'Residential Assumptions'!$I$5, IF(J4 = "Yes", 'Commerical Assumptions'!$L$9 * 12, 0), 0)</f>
        <v>248831.99999999994</v>
      </c>
      <c r="K8" s="55">
        <f>IF(COLUMN()-COLUMN($D$3) &lt;= 'Residential Assumptions'!$I$5, IF(K4 = "Yes", 'Commerical Assumptions'!$L$9 * 12, 0), 0)</f>
        <v>248831.99999999994</v>
      </c>
      <c r="L8" s="55">
        <f>IF(COLUMN()-COLUMN($D$3) &lt;= 'Residential Assumptions'!$I$5, IF(L4 = "Yes", 'Commerical Assumptions'!$L$9 * 12, 0), 0)</f>
        <v>248831.99999999994</v>
      </c>
      <c r="M8" s="55">
        <f>IF(COLUMN()-COLUMN($D$3) &lt;= 'Residential Assumptions'!$I$5, IF(M4 = "Yes", 'Commerical Assumptions'!$L$9 * 12, 0), 0)</f>
        <v>248831.99999999994</v>
      </c>
      <c r="N8" s="55">
        <f>IF(COLUMN()-COLUMN($D$3) &lt;= 'Residential Assumptions'!$I$5, IF(N4 = "Yes", 'Commerical Assumptions'!$L$9 * 12, 0), 0)</f>
        <v>248831.99999999994</v>
      </c>
      <c r="O8" s="55">
        <f>IF(COLUMN()-COLUMN($D$3) &lt;= 'Residential Assumptions'!$I$5, IF(O4 = "Yes", 'Commerical Assumptions'!$L$9 * 12, 0), 0)</f>
        <v>0</v>
      </c>
      <c r="P8" s="55">
        <f>IF(COLUMN()-COLUMN($D$3) &lt;= 'Residential Assumptions'!$I$5, IF(P4 = "Yes", 'Commerical Assumptions'!$L$9 * 12, 0), 0)</f>
        <v>0</v>
      </c>
      <c r="Q8" s="55">
        <f>IF(COLUMN()-COLUMN($D$3) &lt;= 'Residential Assumptions'!$I$5, IF(Q4 = "Yes", 'Commerical Assumptions'!$L$9 * 12, 0), 0)</f>
        <v>0</v>
      </c>
      <c r="R8" s="55">
        <f>IF(COLUMN()-COLUMN($D$3) &lt;= 'Residential Assumptions'!$I$5, IF(R4 = "Yes", 'Commerical Assumptions'!$L$9 * 12, 0), 0)</f>
        <v>0</v>
      </c>
      <c r="S8" s="55">
        <f>IF(COLUMN()-COLUMN($D$3) &lt;= 'Residential Assumptions'!$I$5, IF(S4 = "Yes", 'Commerical Assumptions'!$L$9 * 12, 0), 0)</f>
        <v>0</v>
      </c>
      <c r="T8" s="55">
        <f>IF(COLUMN()-COLUMN($D$3) &lt;= 'Residential Assumptions'!$I$5, IF(T4 = "Yes", 'Commerical Assumptions'!$L$9 * 12, 0), 0)</f>
        <v>0</v>
      </c>
      <c r="U8" s="55">
        <f>IF(COLUMN()-COLUMN($D$3) &lt;= 'Residential Assumptions'!$I$5, IF(U4 = "Yes", 'Commerical Assumptions'!$L$9 * 12, 0), 0)</f>
        <v>0</v>
      </c>
      <c r="V8" s="55">
        <f>IF(COLUMN()-COLUMN($D$3) &lt;= 'Residential Assumptions'!$I$5, IF(V4 = "Yes", 'Commerical Assumptions'!$L$9 * 12, 0), 0)</f>
        <v>0</v>
      </c>
      <c r="W8" s="55">
        <f>IF(COLUMN()-COLUMN($D$3) &lt;= 'Residential Assumptions'!$I$5, IF(W4 = "Yes", 'Commerical Assumptions'!$L$9 * 12, 0), 0)</f>
        <v>0</v>
      </c>
      <c r="X8" s="55">
        <f>IF(COLUMN()-COLUMN($D$3) &lt;= 'Residential Assumptions'!$I$5, IF(X4 = "Yes", 'Commerical Assumptions'!$L$9 * 12, 0), 0)</f>
        <v>0</v>
      </c>
      <c r="Y8" s="55">
        <f>IF(COLUMN()-COLUMN($D$3) &lt;= 'Residential Assumptions'!$I$5, IF(Y4 = "Yes", 'Commerical Assumptions'!$L$9 * 12, 0), 0)</f>
        <v>0</v>
      </c>
      <c r="Z8" s="55">
        <f>IF(COLUMN()-COLUMN($D$3) &lt;= 'Residential Assumptions'!$I$5, IF(Z4 = "Yes", 'Commerical Assumptions'!$L$9 * 12, 0), 0)</f>
        <v>0</v>
      </c>
      <c r="AA8" s="55">
        <f>IF(COLUMN()-COLUMN($D$3) &lt;= 'Residential Assumptions'!$I$5, IF(AA4 = "Yes", 'Commerical Assumptions'!$L$9 * 12, 0), 0)</f>
        <v>0</v>
      </c>
      <c r="AB8" s="55">
        <f>IF(COLUMN()-COLUMN($D$3) &lt;= 'Residential Assumptions'!$I$5, IF(AB4 = "Yes", 'Commerical Assumptions'!$L$9 * 12, 0), 0)</f>
        <v>0</v>
      </c>
      <c r="AC8" s="55">
        <f>IF(COLUMN()-COLUMN($D$3) &lt;= 'Residential Assumptions'!$I$5, IF(AC4 = "Yes", 'Commerical Assumptions'!$L$9 * 12, 0), 0)</f>
        <v>0</v>
      </c>
      <c r="AD8" s="55">
        <f>IF(COLUMN()-COLUMN($D$3) &lt;= 'Residential Assumptions'!$I$5, IF(AD4 = "Yes", 'Commerical Assumptions'!$L$9 * 12, 0), 0)</f>
        <v>0</v>
      </c>
      <c r="AE8" s="55">
        <f>IF(COLUMN()-COLUMN($D$3) &lt;= 'Residential Assumptions'!$I$5, IF(AE4 = "Yes", 'Commerical Assumptions'!$L$9 * 12, 0), 0)</f>
        <v>0</v>
      </c>
      <c r="AF8" s="55">
        <f>IF(COLUMN()-COLUMN($D$3) &lt;= 'Residential Assumptions'!$I$5, IF(AF4 = "Yes", 'Commerical Assumptions'!$L$9 * 12, 0), 0)</f>
        <v>0</v>
      </c>
      <c r="AG8" s="55">
        <f>IF(COLUMN()-COLUMN($D$3) &lt;= 'Residential Assumptions'!$I$5, IF(AG4 = "Yes", 'Commerical Assumptions'!$L$9 * 12, 0), 0)</f>
        <v>0</v>
      </c>
      <c r="AH8" s="55">
        <f>IF(COLUMN()-COLUMN($D$3) &lt;= 'Residential Assumptions'!$I$5, IF(AH4 = "Yes", 'Commerical Assumptions'!$L$9 * 12, 0), 0)</f>
        <v>0</v>
      </c>
      <c r="AI8" s="55">
        <f>IF(COLUMN()-COLUMN($D$3) &lt;= 'Residential Assumptions'!$I$5, IF(AI4 = "Yes", 'Commerical Assumptions'!$L$9 * 12, 0), 0)</f>
        <v>0</v>
      </c>
      <c r="AJ8" s="55">
        <f>IF(COLUMN()-COLUMN($D$3) &lt;= 'Residential Assumptions'!$I$5, IF(AJ4 = "Yes", 'Commerical Assumptions'!$L$9 * 12, 0), 0)</f>
        <v>0</v>
      </c>
      <c r="AK8" s="55">
        <f>IF(COLUMN()-COLUMN($D$3) &lt;= 'Residential Assumptions'!$I$5, IF(AK4 = "Yes", 'Commerical Assumptions'!$L$9 * 12, 0), 0)</f>
        <v>0</v>
      </c>
      <c r="AL8" s="55">
        <f>IF(COLUMN()-COLUMN($D$3) &lt;= 'Residential Assumptions'!$I$5, IF(AL4 = "Yes", 'Commerical Assumptions'!$L$9 * 12, 0), 0)</f>
        <v>0</v>
      </c>
      <c r="AM8" s="55">
        <f>IF(COLUMN()-COLUMN($D$3) &lt;= 'Residential Assumptions'!$I$5, IF(AM4 = "Yes", 'Commerical Assumptions'!$L$9 * 12, 0), 0)</f>
        <v>0</v>
      </c>
      <c r="AN8" s="55">
        <f>IF(COLUMN()-COLUMN($D$3) &lt;= 'Residential Assumptions'!$I$5, IF(AN4 = "Yes", 'Commerical Assumptions'!$L$9 * 12, 0), 0)</f>
        <v>0</v>
      </c>
      <c r="AO8" s="55">
        <f>IF(COLUMN()-COLUMN($D$3) &lt;= 'Residential Assumptions'!$I$5, IF(AO4 = "Yes", 'Commerical Assumptions'!$L$9 * 12, 0), 0)</f>
        <v>0</v>
      </c>
      <c r="AP8" s="55">
        <f>IF(COLUMN()-COLUMN($D$3) &lt;= 'Residential Assumptions'!$I$5, IF(AP4 = "Yes", 'Commerical Assumptions'!$L$9 * 12, 0), 0)</f>
        <v>0</v>
      </c>
      <c r="AQ8" s="55">
        <f>IF(COLUMN()-COLUMN($D$3) &lt;= 'Residential Assumptions'!$I$5, IF(AQ4 = "Yes", 'Commerical Assumptions'!$L$9 * 12, 0), 0)</f>
        <v>0</v>
      </c>
      <c r="AR8" s="55">
        <f>IF(COLUMN()-COLUMN($D$3) &lt;= 'Residential Assumptions'!$I$5, IF(AR4 = "Yes", 'Commerical Assumptions'!$L$9 * 12, 0), 0)</f>
        <v>0</v>
      </c>
      <c r="AS8" s="55">
        <f>IF(COLUMN()-COLUMN($D$3) &lt;= 'Residential Assumptions'!$I$5, IF(AS4 = "Yes", 'Commerical Assumptions'!$L$9 * 12, 0), 0)</f>
        <v>0</v>
      </c>
      <c r="AT8" s="55">
        <f>IF(COLUMN()-COLUMN($D$3) &lt;= 'Residential Assumptions'!$I$5, IF(AT4 = "Yes", 'Commerical Assumptions'!$L$9 * 12, 0), 0)</f>
        <v>0</v>
      </c>
      <c r="AU8" s="55">
        <f>IF(COLUMN()-COLUMN($D$3) &lt;= 'Residential Assumptions'!$I$5, IF(AU4 = "Yes", 'Commerical Assumptions'!$L$9 * 12, 0), 0)</f>
        <v>0</v>
      </c>
      <c r="AV8" s="55">
        <f>IF(COLUMN()-COLUMN($D$3) &lt;= 'Residential Assumptions'!$I$5, IF(AV4 = "Yes", 'Commerical Assumptions'!$L$9 * 12, 0), 0)</f>
        <v>0</v>
      </c>
      <c r="AW8" s="55">
        <f>IF(COLUMN()-COLUMN($D$3) &lt;= 'Residential Assumptions'!$I$5, IF(AW4 = "Yes", 'Commerical Assumptions'!$L$9 * 12, 0), 0)</f>
        <v>0</v>
      </c>
      <c r="AX8" s="55">
        <f>IF(COLUMN()-COLUMN($D$3) &lt;= 'Residential Assumptions'!$I$5, IF(AX4 = "Yes", 'Commerical Assumptions'!$L$9 * 12, 0), 0)</f>
        <v>0</v>
      </c>
      <c r="AY8" s="55">
        <f>IF(COLUMN()-COLUMN($D$3) &lt;= 'Residential Assumptions'!$I$5, IF(AY4 = "Yes", 'Commerical Assumptions'!$L$9 * 12, 0), 0)</f>
        <v>0</v>
      </c>
      <c r="AZ8" s="55">
        <f>IF(COLUMN()-COLUMN($D$3) &lt;= 'Residential Assumptions'!$I$5, IF(AZ4 = "Yes", 'Commerical Assumptions'!$L$9 * 12, 0), 0)</f>
        <v>0</v>
      </c>
      <c r="BA8" s="55">
        <f>IF(COLUMN()-COLUMN($D$3) &lt;= 'Residential Assumptions'!$I$5, IF(BA4 = "Yes", 'Commerical Assumptions'!$L$9 * 12, 0), 0)</f>
        <v>0</v>
      </c>
      <c r="BB8" s="55">
        <f>IF(COLUMN()-COLUMN($D$3) &lt;= 'Residential Assumptions'!$I$5, IF(BB4 = "Yes", 'Commerical Assumptions'!$L$9 * 12, 0), 0)</f>
        <v>0</v>
      </c>
      <c r="BC8" s="55">
        <f>IF(COLUMN()-COLUMN($D$3) &lt;= 'Residential Assumptions'!$I$5, IF(BC4 = "Yes", 'Commerical Assumptions'!$L$9 * 12, 0), 0)</f>
        <v>0</v>
      </c>
      <c r="BD8" s="55">
        <f>IF(COLUMN()-COLUMN($D$3) &lt;= 'Residential Assumptions'!$I$5, IF(BD4 = "Yes", 'Commerical Assumptions'!$L$9 * 12, 0), 0)</f>
        <v>0</v>
      </c>
      <c r="BE8" s="55">
        <f>IF(COLUMN()-COLUMN($D$3) &lt;= 'Residential Assumptions'!$I$5, IF(BE4 = "Yes", 'Commerical Assumptions'!$L$9 * 12, 0), 0)</f>
        <v>0</v>
      </c>
      <c r="BF8" s="55">
        <f>IF(COLUMN()-COLUMN($D$3) &lt;= 'Residential Assumptions'!$I$5, IF(BF4 = "Yes", 'Commerical Assumptions'!$L$9 * 12, 0), 0)</f>
        <v>0</v>
      </c>
      <c r="BG8" s="55">
        <f>IF(COLUMN()-COLUMN($D$3) &lt;= 'Residential Assumptions'!$I$5, IF(BG4 = "Yes", 'Commerical Assumptions'!$L$9 * 12, 0), 0)</f>
        <v>0</v>
      </c>
      <c r="BH8" s="55">
        <f>IF(COLUMN()-COLUMN($D$3) &lt;= 'Residential Assumptions'!$I$5, IF(BH4 = "Yes", 'Commerical Assumptions'!$L$9 * 12, 0), 0)</f>
        <v>0</v>
      </c>
      <c r="BI8" s="55">
        <f>IF(COLUMN()-COLUMN($D$3) &lt;= 'Residential Assumptions'!$I$5, IF(BI4 = "Yes", 'Commerical Assumptions'!$L$9 * 12, 0), 0)</f>
        <v>0</v>
      </c>
      <c r="BJ8" s="55">
        <f>IF(COLUMN()-COLUMN($D$3) &lt;= 'Residential Assumptions'!$I$5, IF(BJ4 = "Yes", 'Commerical Assumptions'!$L$9 * 12, 0), 0)</f>
        <v>0</v>
      </c>
      <c r="BK8" s="55">
        <f>IF(COLUMN()-COLUMN($D$3) &lt;= 'Residential Assumptions'!$I$5, IF(BK4 = "Yes", 'Commerical Assumptions'!$L$9 * 12, 0), 0)</f>
        <v>0</v>
      </c>
      <c r="BL8" s="55">
        <f>IF(COLUMN()-COLUMN($D$3) &lt;= 'Residential Assumptions'!$I$5, IF(BL4 = "Yes", 'Commerical Assumptions'!$L$9 * 12, 0), 0)</f>
        <v>0</v>
      </c>
      <c r="BM8" s="55">
        <f>IF(COLUMN()-COLUMN($D$3) &lt;= 'Residential Assumptions'!$I$5, IF(BM4 = "Yes", 'Commerical Assumptions'!$L$9 * 12, 0), 0)</f>
        <v>0</v>
      </c>
      <c r="BN8" s="55">
        <f>IF(COLUMN()-COLUMN($D$3) &lt;= 'Residential Assumptions'!$I$5, IF(BN4 = "Yes", 'Commerical Assumptions'!$L$9 * 12, 0), 0)</f>
        <v>0</v>
      </c>
      <c r="BO8" s="55">
        <f>IF(COLUMN()-COLUMN($D$3) &lt;= 'Residential Assumptions'!$I$5, IF(BO4 = "Yes", 'Commerical Assumptions'!$L$9 * 12, 0), 0)</f>
        <v>0</v>
      </c>
      <c r="BP8" s="55">
        <f>IF(COLUMN()-COLUMN($D$3) &lt;= 'Residential Assumptions'!$I$5, IF(BP4 = "Yes", 'Commerical Assumptions'!$L$9 * 12, 0), 0)</f>
        <v>0</v>
      </c>
      <c r="BQ8" s="55">
        <f>IF(COLUMN()-COLUMN($D$3) &lt;= 'Residential Assumptions'!$I$5, IF(BQ4 = "Yes", 'Commerical Assumptions'!$L$9 * 12, 0), 0)</f>
        <v>0</v>
      </c>
      <c r="BR8" s="55">
        <f>IF(COLUMN()-COLUMN($D$3) &lt;= 'Residential Assumptions'!$I$5, IF(BR4 = "Yes", 'Commerical Assumptions'!$L$9 * 12, 0), 0)</f>
        <v>0</v>
      </c>
      <c r="BS8" s="55">
        <f>IF(COLUMN()-COLUMN($D$3) &lt;= 'Residential Assumptions'!$I$5, IF(BS4 = "Yes", 'Commerical Assumptions'!$L$9 * 12, 0), 0)</f>
        <v>0</v>
      </c>
      <c r="BT8" s="55">
        <f>IF(COLUMN()-COLUMN($D$3) &lt;= 'Residential Assumptions'!$I$5, IF(BT4 = "Yes", 'Commerical Assumptions'!$L$9 * 12, 0), 0)</f>
        <v>0</v>
      </c>
      <c r="BU8" s="55">
        <f>IF(COLUMN()-COLUMN($D$3) &lt;= 'Residential Assumptions'!$I$5, IF(BU4 = "Yes", 'Commerical Assumptions'!$L$9 * 12, 0), 0)</f>
        <v>0</v>
      </c>
      <c r="BV8" s="55">
        <f>IF(COLUMN()-COLUMN($D$3) &lt;= 'Residential Assumptions'!$I$5, IF(BV4 = "Yes", 'Commerical Assumptions'!$L$9 * 12, 0), 0)</f>
        <v>0</v>
      </c>
      <c r="BW8" s="55">
        <f>IF(COLUMN()-COLUMN($D$3) &lt;= 'Residential Assumptions'!$I$5, IF(BW4 = "Yes", 'Commerical Assumptions'!$L$9 * 12, 0), 0)</f>
        <v>0</v>
      </c>
      <c r="BX8" s="55">
        <f>IF(COLUMN()-COLUMN($D$3) &lt;= 'Residential Assumptions'!$I$5, IF(BX4 = "Yes", 'Commerical Assumptions'!$L$9 * 12, 0), 0)</f>
        <v>0</v>
      </c>
      <c r="BY8" s="55">
        <f>IF(COLUMN()-COLUMN($D$3) &lt;= 'Residential Assumptions'!$I$5, IF(BY4 = "Yes", 'Commerical Assumptions'!$L$9 * 12, 0), 0)</f>
        <v>0</v>
      </c>
      <c r="BZ8" s="55">
        <f>IF(COLUMN()-COLUMN($D$3) &lt;= 'Residential Assumptions'!$I$5, IF(BZ4 = "Yes", 'Commerical Assumptions'!$L$9 * 12, 0), 0)</f>
        <v>0</v>
      </c>
      <c r="CA8" s="55">
        <f>IF(COLUMN()-COLUMN($D$3) &lt;= 'Residential Assumptions'!$I$5, IF(CA4 = "Yes", 'Commerical Assumptions'!$L$9 * 12, 0), 0)</f>
        <v>0</v>
      </c>
      <c r="CB8" s="55">
        <f>IF(COLUMN()-COLUMN($D$3) &lt;= 'Residential Assumptions'!$I$5, IF(CB4 = "Yes", 'Commerical Assumptions'!$L$9 * 12, 0), 0)</f>
        <v>0</v>
      </c>
      <c r="CC8" s="55">
        <f>IF(COLUMN()-COLUMN($D$3) &lt;= 'Residential Assumptions'!$I$5, IF(CC4 = "Yes", 'Commerical Assumptions'!$L$9 * 12, 0), 0)</f>
        <v>0</v>
      </c>
      <c r="CD8" s="55">
        <f>IF(COLUMN()-COLUMN($D$3) &lt;= 'Residential Assumptions'!$I$5, IF(CD4 = "Yes", 'Commerical Assumptions'!$L$9 * 12, 0), 0)</f>
        <v>0</v>
      </c>
      <c r="CE8" s="55">
        <f>IF(COLUMN()-COLUMN($D$3) &lt;= 'Residential Assumptions'!$I$5, IF(CE4 = "Yes", 'Commerical Assumptions'!$L$9 * 12, 0), 0)</f>
        <v>0</v>
      </c>
      <c r="CF8" s="55">
        <f>IF(COLUMN()-COLUMN($D$3) &lt;= 'Residential Assumptions'!$I$5, IF(CF4 = "Yes", 'Commerical Assumptions'!$L$9 * 12, 0), 0)</f>
        <v>0</v>
      </c>
      <c r="CG8" s="55">
        <f>IF(COLUMN()-COLUMN($D$3) &lt;= 'Residential Assumptions'!$I$5, IF(CG4 = "Yes", 'Commerical Assumptions'!$L$9 * 12, 0), 0)</f>
        <v>0</v>
      </c>
      <c r="CH8" s="55">
        <f>IF(COLUMN()-COLUMN($D$3) &lt;= 'Residential Assumptions'!$I$5, IF(CH4 = "Yes", 'Commerical Assumptions'!$L$9 * 12, 0), 0)</f>
        <v>0</v>
      </c>
      <c r="CI8" s="55">
        <f>IF(COLUMN()-COLUMN($D$3) &lt;= 'Residential Assumptions'!$I$5, IF(CI4 = "Yes", 'Commerical Assumptions'!$L$9 * 12, 0), 0)</f>
        <v>0</v>
      </c>
      <c r="CJ8" s="55">
        <f>IF(COLUMN()-COLUMN($D$3) &lt;= 'Residential Assumptions'!$I$5, IF(CJ4 = "Yes", 'Commerical Assumptions'!$L$9 * 12, 0), 0)</f>
        <v>0</v>
      </c>
      <c r="CK8" s="55">
        <f>IF(COLUMN()-COLUMN($D$3) &lt;= 'Residential Assumptions'!$I$5, IF(CK4 = "Yes", 'Commerical Assumptions'!$L$9 * 12, 0), 0)</f>
        <v>0</v>
      </c>
      <c r="CL8" s="55">
        <f>IF(COLUMN()-COLUMN($D$3) &lt;= 'Residential Assumptions'!$I$5, IF(CL4 = "Yes", 'Commerical Assumptions'!$L$9 * 12, 0), 0)</f>
        <v>0</v>
      </c>
      <c r="CM8" s="55">
        <f>IF(COLUMN()-COLUMN($D$3) &lt;= 'Residential Assumptions'!$I$5, IF(CM4 = "Yes", 'Commerical Assumptions'!$L$9 * 12, 0), 0)</f>
        <v>0</v>
      </c>
      <c r="CN8" s="55">
        <f>IF(COLUMN()-COLUMN($D$3) &lt;= 'Residential Assumptions'!$I$5, IF(CN4 = "Yes", 'Commerical Assumptions'!$L$9 * 12, 0), 0)</f>
        <v>0</v>
      </c>
      <c r="CO8" s="55">
        <f>IF(COLUMN()-COLUMN($D$3) &lt;= 'Residential Assumptions'!$I$5, IF(CO4 = "Yes", 'Commerical Assumptions'!$L$9 * 12, 0), 0)</f>
        <v>0</v>
      </c>
      <c r="CP8" s="55">
        <f>IF(COLUMN()-COLUMN($D$3) &lt;= 'Residential Assumptions'!$I$5, IF(CP4 = "Yes", 'Commerical Assumptions'!$L$9 * 12, 0), 0)</f>
        <v>0</v>
      </c>
      <c r="CQ8" s="55">
        <f>IF(COLUMN()-COLUMN($D$3) &lt;= 'Residential Assumptions'!$I$5, IF(CQ4 = "Yes", 'Commerical Assumptions'!$L$9 * 12, 0), 0)</f>
        <v>0</v>
      </c>
      <c r="CR8" s="55">
        <f>IF(COLUMN()-COLUMN($D$3) &lt;= 'Residential Assumptions'!$I$5, IF(CR4 = "Yes", 'Commerical Assumptions'!$L$9 * 12, 0), 0)</f>
        <v>0</v>
      </c>
      <c r="CS8" s="55">
        <f>IF(COLUMN()-COLUMN($D$3) &lt;= 'Residential Assumptions'!$I$5, IF(CS4 = "Yes", 'Commerical Assumptions'!$L$9 * 12, 0), 0)</f>
        <v>0</v>
      </c>
      <c r="CT8" s="55">
        <f>IF(COLUMN()-COLUMN($D$3) &lt;= 'Residential Assumptions'!$I$5, IF(CT4 = "Yes", 'Commerical Assumptions'!$L$9 * 12, 0), 0)</f>
        <v>0</v>
      </c>
      <c r="CU8" s="55">
        <f>IF(COLUMN()-COLUMN($D$3) &lt;= 'Residential Assumptions'!$I$5, IF(CU4 = "Yes", 'Commerical Assumptions'!$L$9 * 12, 0), 0)</f>
        <v>0</v>
      </c>
      <c r="CV8" s="55">
        <f>IF(COLUMN()-COLUMN($D$3) &lt;= 'Residential Assumptions'!$I$5, IF(CV4 = "Yes", 'Commerical Assumptions'!$L$9 * 12, 0), 0)</f>
        <v>0</v>
      </c>
    </row>
    <row r="9" spans="1:100" ht="20.25" customHeight="1">
      <c r="B9" s="25"/>
      <c r="C9" t="s">
        <v>149</v>
      </c>
      <c r="D9" s="42">
        <f t="shared" ref="D9:AI9" si="0">D6+D7+D8</f>
        <v>-6995006.0439999998</v>
      </c>
      <c r="E9" s="42">
        <f t="shared" si="0"/>
        <v>-6995006.0439999998</v>
      </c>
      <c r="F9" s="42">
        <f t="shared" si="0"/>
        <v>-6995006.0439999998</v>
      </c>
      <c r="G9" s="42">
        <f t="shared" si="0"/>
        <v>1659070.7434732041</v>
      </c>
      <c r="H9" s="42">
        <f t="shared" si="0"/>
        <v>1700986.0730294345</v>
      </c>
      <c r="I9" s="42">
        <f t="shared" si="0"/>
        <v>1744277.757534479</v>
      </c>
      <c r="J9" s="42">
        <f t="shared" si="0"/>
        <v>1788991.3678590381</v>
      </c>
      <c r="K9" s="42">
        <f t="shared" si="0"/>
        <v>1835173.9960879348</v>
      </c>
      <c r="L9" s="42">
        <f t="shared" si="0"/>
        <v>1882874.3067037053</v>
      </c>
      <c r="M9" s="42">
        <f t="shared" si="0"/>
        <v>1932142.5895053949</v>
      </c>
      <c r="N9" s="42">
        <f t="shared" si="0"/>
        <v>35396581.124941774</v>
      </c>
      <c r="O9" s="42">
        <f t="shared" si="0"/>
        <v>0</v>
      </c>
      <c r="P9" s="42">
        <f t="shared" si="0"/>
        <v>0</v>
      </c>
      <c r="Q9" s="42">
        <f t="shared" si="0"/>
        <v>0</v>
      </c>
      <c r="R9" s="42">
        <f t="shared" si="0"/>
        <v>0</v>
      </c>
      <c r="S9" s="42">
        <f t="shared" si="0"/>
        <v>0</v>
      </c>
      <c r="T9" s="42">
        <f t="shared" si="0"/>
        <v>0</v>
      </c>
      <c r="U9" s="42">
        <f t="shared" si="0"/>
        <v>0</v>
      </c>
      <c r="V9" s="42">
        <f t="shared" si="0"/>
        <v>0</v>
      </c>
      <c r="W9" s="42">
        <f t="shared" si="0"/>
        <v>0</v>
      </c>
      <c r="X9" s="42">
        <f t="shared" si="0"/>
        <v>0</v>
      </c>
      <c r="Y9" s="42">
        <f t="shared" si="0"/>
        <v>0</v>
      </c>
      <c r="Z9" s="42">
        <f t="shared" si="0"/>
        <v>0</v>
      </c>
      <c r="AA9" s="42">
        <f t="shared" si="0"/>
        <v>0</v>
      </c>
      <c r="AB9" s="42">
        <f t="shared" si="0"/>
        <v>0</v>
      </c>
      <c r="AC9" s="42">
        <f t="shared" si="0"/>
        <v>0</v>
      </c>
      <c r="AD9" s="42">
        <f t="shared" si="0"/>
        <v>0</v>
      </c>
      <c r="AE9" s="42">
        <f t="shared" si="0"/>
        <v>0</v>
      </c>
      <c r="AF9" s="42">
        <f t="shared" si="0"/>
        <v>0</v>
      </c>
      <c r="AG9" s="42">
        <f t="shared" si="0"/>
        <v>0</v>
      </c>
      <c r="AH9" s="42">
        <f t="shared" si="0"/>
        <v>0</v>
      </c>
      <c r="AI9" s="42">
        <f t="shared" si="0"/>
        <v>0</v>
      </c>
      <c r="AJ9" s="42">
        <f t="shared" ref="AJ9:BO9" si="1">AJ6+AJ7+AJ8</f>
        <v>0</v>
      </c>
      <c r="AK9" s="42">
        <f t="shared" si="1"/>
        <v>0</v>
      </c>
      <c r="AL9" s="42">
        <f t="shared" si="1"/>
        <v>0</v>
      </c>
      <c r="AM9" s="42">
        <f t="shared" si="1"/>
        <v>0</v>
      </c>
      <c r="AN9" s="42">
        <f t="shared" si="1"/>
        <v>0</v>
      </c>
      <c r="AO9" s="42">
        <f t="shared" si="1"/>
        <v>0</v>
      </c>
      <c r="AP9" s="42">
        <f t="shared" si="1"/>
        <v>0</v>
      </c>
      <c r="AQ9" s="42">
        <f t="shared" si="1"/>
        <v>0</v>
      </c>
      <c r="AR9" s="42">
        <f t="shared" si="1"/>
        <v>0</v>
      </c>
      <c r="AS9" s="42">
        <f t="shared" si="1"/>
        <v>0</v>
      </c>
      <c r="AT9" s="42">
        <f t="shared" si="1"/>
        <v>0</v>
      </c>
      <c r="AU9" s="42">
        <f t="shared" si="1"/>
        <v>0</v>
      </c>
      <c r="AV9" s="42">
        <f t="shared" si="1"/>
        <v>0</v>
      </c>
      <c r="AW9" s="42">
        <f t="shared" si="1"/>
        <v>0</v>
      </c>
      <c r="AX9" s="42">
        <f t="shared" si="1"/>
        <v>0</v>
      </c>
      <c r="AY9" s="42">
        <f t="shared" si="1"/>
        <v>0</v>
      </c>
      <c r="AZ9" s="42">
        <f t="shared" si="1"/>
        <v>0</v>
      </c>
      <c r="BA9" s="42">
        <f t="shared" si="1"/>
        <v>0</v>
      </c>
      <c r="BB9" s="42">
        <f t="shared" si="1"/>
        <v>0</v>
      </c>
      <c r="BC9" s="42">
        <f t="shared" si="1"/>
        <v>0</v>
      </c>
      <c r="BD9" s="42">
        <f t="shared" si="1"/>
        <v>0</v>
      </c>
      <c r="BE9" s="42">
        <f t="shared" si="1"/>
        <v>0</v>
      </c>
      <c r="BF9" s="42">
        <f t="shared" si="1"/>
        <v>0</v>
      </c>
      <c r="BG9" s="42">
        <f t="shared" si="1"/>
        <v>0</v>
      </c>
      <c r="BH9" s="42">
        <f t="shared" si="1"/>
        <v>0</v>
      </c>
      <c r="BI9" s="42">
        <f t="shared" si="1"/>
        <v>0</v>
      </c>
      <c r="BJ9" s="42">
        <f t="shared" si="1"/>
        <v>0</v>
      </c>
      <c r="BK9" s="42">
        <f t="shared" si="1"/>
        <v>0</v>
      </c>
      <c r="BL9" s="42">
        <f t="shared" si="1"/>
        <v>0</v>
      </c>
      <c r="BM9" s="42">
        <f t="shared" si="1"/>
        <v>0</v>
      </c>
      <c r="BN9" s="42">
        <f t="shared" si="1"/>
        <v>0</v>
      </c>
      <c r="BO9" s="42">
        <f t="shared" si="1"/>
        <v>0</v>
      </c>
      <c r="BP9" s="42">
        <f t="shared" ref="BP9:CU9" si="2">BP6+BP7+BP8</f>
        <v>0</v>
      </c>
      <c r="BQ9" s="42">
        <f t="shared" si="2"/>
        <v>0</v>
      </c>
      <c r="BR9" s="42">
        <f t="shared" si="2"/>
        <v>0</v>
      </c>
      <c r="BS9" s="42">
        <f t="shared" si="2"/>
        <v>0</v>
      </c>
      <c r="BT9" s="42">
        <f t="shared" si="2"/>
        <v>0</v>
      </c>
      <c r="BU9" s="42">
        <f t="shared" si="2"/>
        <v>0</v>
      </c>
      <c r="BV9" s="42">
        <f t="shared" si="2"/>
        <v>0</v>
      </c>
      <c r="BW9" s="42">
        <f t="shared" si="2"/>
        <v>0</v>
      </c>
      <c r="BX9" s="42">
        <f t="shared" si="2"/>
        <v>0</v>
      </c>
      <c r="BY9" s="42">
        <f t="shared" si="2"/>
        <v>0</v>
      </c>
      <c r="BZ9" s="42">
        <f t="shared" si="2"/>
        <v>0</v>
      </c>
      <c r="CA9" s="42">
        <f t="shared" si="2"/>
        <v>0</v>
      </c>
      <c r="CB9" s="42">
        <f t="shared" si="2"/>
        <v>0</v>
      </c>
      <c r="CC9" s="42">
        <f t="shared" si="2"/>
        <v>0</v>
      </c>
      <c r="CD9" s="42">
        <f t="shared" si="2"/>
        <v>0</v>
      </c>
      <c r="CE9" s="42">
        <f t="shared" si="2"/>
        <v>0</v>
      </c>
      <c r="CF9" s="42">
        <f t="shared" si="2"/>
        <v>0</v>
      </c>
      <c r="CG9" s="42">
        <f t="shared" si="2"/>
        <v>0</v>
      </c>
      <c r="CH9" s="42">
        <f t="shared" si="2"/>
        <v>0</v>
      </c>
      <c r="CI9" s="42">
        <f t="shared" si="2"/>
        <v>0</v>
      </c>
      <c r="CJ9" s="42">
        <f t="shared" si="2"/>
        <v>0</v>
      </c>
      <c r="CK9" s="42">
        <f t="shared" si="2"/>
        <v>0</v>
      </c>
      <c r="CL9" s="42">
        <f t="shared" si="2"/>
        <v>0</v>
      </c>
      <c r="CM9" s="42">
        <f t="shared" si="2"/>
        <v>0</v>
      </c>
      <c r="CN9" s="42">
        <f t="shared" si="2"/>
        <v>0</v>
      </c>
      <c r="CO9" s="42">
        <f t="shared" si="2"/>
        <v>0</v>
      </c>
      <c r="CP9" s="42">
        <f t="shared" si="2"/>
        <v>0</v>
      </c>
      <c r="CQ9" s="42">
        <f t="shared" si="2"/>
        <v>0</v>
      </c>
      <c r="CR9" s="42">
        <f t="shared" si="2"/>
        <v>0</v>
      </c>
      <c r="CS9" s="42">
        <f t="shared" si="2"/>
        <v>0</v>
      </c>
      <c r="CT9" s="42">
        <f t="shared" si="2"/>
        <v>0</v>
      </c>
      <c r="CU9" s="42">
        <f t="shared" si="2"/>
        <v>0</v>
      </c>
      <c r="CV9" s="42">
        <f t="shared" ref="CV9" si="3">CV6+CV7+CV8</f>
        <v>0</v>
      </c>
    </row>
    <row r="10" spans="1:100" ht="20.25" customHeight="1">
      <c r="B10" s="25" t="s">
        <v>150</v>
      </c>
      <c r="C10" s="54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</row>
    <row r="11" spans="1:100" ht="20.25" customHeight="1">
      <c r="B11" s="25"/>
      <c r="C11" t="s">
        <v>151</v>
      </c>
      <c r="D11" s="42">
        <f>IF(COLUMN()-COLUMN($D$3) &gt; 'Residential Assumptions'!$I$5, 0, IF(D4="No",('Commerical Assumptions'!$F$5+'Commerical Assumptions'!$F$6)/-'Residential Assumptions'!$C$12, 0))</f>
        <v>-33249</v>
      </c>
      <c r="E11" s="42">
        <f>IF(COLUMN()-COLUMN($D$3) &gt; 'Residential Assumptions'!$I$5, 0, IF(E4="No",('Commerical Assumptions'!$F$5+'Commerical Assumptions'!$F$6)/-'Residential Assumptions'!$C$12, 0))</f>
        <v>-33249</v>
      </c>
      <c r="F11" s="42">
        <f>IF(COLUMN()-COLUMN($D$3) &gt; 'Residential Assumptions'!$I$5, 0, IF(F4="No",('Commerical Assumptions'!$F$5+'Commerical Assumptions'!$F$6)/-'Residential Assumptions'!$C$12, 0))</f>
        <v>-33249</v>
      </c>
      <c r="G11" s="42">
        <f>IF(COLUMN()-COLUMN($D$3) &gt; 'Residential Assumptions'!$I$5, 0, IF(G4="No",('Commerical Assumptions'!$F$5+'Commerical Assumptions'!$F$6)/-'Residential Assumptions'!$C$12, 0))</f>
        <v>0</v>
      </c>
      <c r="H11" s="42">
        <f>IF(COLUMN()-COLUMN($D$3) &gt; 'Residential Assumptions'!$I$5, 0, IF(H4="No",('Commerical Assumptions'!$F$5+'Commerical Assumptions'!$F$6)/-'Residential Assumptions'!$C$12, 0))</f>
        <v>0</v>
      </c>
      <c r="I11" s="42">
        <f>IF(COLUMN()-COLUMN($D$3) &gt; 'Residential Assumptions'!$I$5, 0, IF(I4="No",('Commerical Assumptions'!$F$5+'Commerical Assumptions'!$F$6)/-'Residential Assumptions'!$C$12, 0))</f>
        <v>0</v>
      </c>
      <c r="J11" s="42">
        <f>IF(COLUMN()-COLUMN($D$3) &gt; 'Residential Assumptions'!$I$5, 0, IF(J4="No",('Commerical Assumptions'!$F$5+'Commerical Assumptions'!$F$6)/-'Residential Assumptions'!$C$12, 0))</f>
        <v>0</v>
      </c>
      <c r="K11" s="42">
        <f>IF(COLUMN()-COLUMN($D$3) &gt; 'Residential Assumptions'!$I$5, 0, IF(K4="No",('Commerical Assumptions'!$F$5+'Commerical Assumptions'!$F$6)/-'Residential Assumptions'!$C$12, 0))</f>
        <v>0</v>
      </c>
      <c r="L11" s="42">
        <f>IF(COLUMN()-COLUMN($D$3) &gt; 'Residential Assumptions'!$I$5, 0, IF(L4="No",('Commerical Assumptions'!$F$5+'Commerical Assumptions'!$F$6)/-'Residential Assumptions'!$C$12, 0))</f>
        <v>0</v>
      </c>
      <c r="M11" s="42">
        <f>IF(COLUMN()-COLUMN($D$3) &gt; 'Residential Assumptions'!$I$5, 0, IF(M4="No",('Commerical Assumptions'!$F$5+'Commerical Assumptions'!$F$6)/-'Residential Assumptions'!$C$12, 0))</f>
        <v>0</v>
      </c>
      <c r="N11" s="42">
        <f>IF(COLUMN()-COLUMN($D$3) &gt; 'Residential Assumptions'!$I$5, 0, IF(N4="No",('Commerical Assumptions'!$F$5+'Commerical Assumptions'!$F$6)/-'Residential Assumptions'!$C$12, 0))</f>
        <v>0</v>
      </c>
      <c r="O11" s="42">
        <f>IF(COLUMN()-COLUMN($D$3) &gt; 'Residential Assumptions'!$I$5, 0, IF(O4="No",('Commerical Assumptions'!$F$5+'Commerical Assumptions'!$F$6)/-'Residential Assumptions'!$C$12, 0))</f>
        <v>0</v>
      </c>
      <c r="P11" s="42">
        <f>IF(COLUMN()-COLUMN($D$3) &gt; 'Residential Assumptions'!$I$5, 0, IF(P4="No",('Commerical Assumptions'!$F$5+'Commerical Assumptions'!$F$6)/-'Residential Assumptions'!$C$12, 0))</f>
        <v>0</v>
      </c>
      <c r="Q11" s="42">
        <f>IF(COLUMN()-COLUMN($D$3) &gt; 'Residential Assumptions'!$I$5, 0, IF(Q4="No",('Commerical Assumptions'!$F$5+'Commerical Assumptions'!$F$6)/-'Residential Assumptions'!$C$12, 0))</f>
        <v>0</v>
      </c>
      <c r="R11" s="42">
        <f>IF(COLUMN()-COLUMN($D$3) &gt; 'Residential Assumptions'!$I$5, 0, IF(R4="No",('Commerical Assumptions'!$F$5+'Commerical Assumptions'!$F$6)/-'Residential Assumptions'!$C$12, 0))</f>
        <v>0</v>
      </c>
      <c r="S11" s="42">
        <f>IF(COLUMN()-COLUMN($D$3) &gt; 'Residential Assumptions'!$I$5, 0, IF(S4="No",('Commerical Assumptions'!$F$5+'Commerical Assumptions'!$F$6)/-'Residential Assumptions'!$C$12, 0))</f>
        <v>0</v>
      </c>
      <c r="T11" s="42">
        <f>IF(COLUMN()-COLUMN($D$3) &gt; 'Residential Assumptions'!$I$5, 0, IF(T4="No",('Commerical Assumptions'!$F$5+'Commerical Assumptions'!$F$6)/-'Residential Assumptions'!$C$12, 0))</f>
        <v>0</v>
      </c>
      <c r="U11" s="42">
        <f>IF(COLUMN()-COLUMN($D$3) &gt; 'Residential Assumptions'!$I$5, 0, IF(U4="No",('Commerical Assumptions'!$F$5+'Commerical Assumptions'!$F$6)/-'Residential Assumptions'!$C$12, 0))</f>
        <v>0</v>
      </c>
      <c r="V11" s="42">
        <f>IF(COLUMN()-COLUMN($D$3) &gt; 'Residential Assumptions'!$I$5, 0, IF(V4="No",('Commerical Assumptions'!$F$5+'Commerical Assumptions'!$F$6)/-'Residential Assumptions'!$C$12, 0))</f>
        <v>0</v>
      </c>
      <c r="W11" s="42">
        <f>IF(COLUMN()-COLUMN($D$3) &gt; 'Residential Assumptions'!$I$5, 0, IF(W4="No",('Commerical Assumptions'!$F$5+'Commerical Assumptions'!$F$6)/-'Residential Assumptions'!$C$12, 0))</f>
        <v>0</v>
      </c>
      <c r="X11" s="42">
        <f>IF(COLUMN()-COLUMN($D$3) &gt; 'Residential Assumptions'!$I$5, 0, IF(X4="No",('Commerical Assumptions'!$F$5+'Commerical Assumptions'!$F$6)/-'Residential Assumptions'!$C$12, 0))</f>
        <v>0</v>
      </c>
      <c r="Y11" s="42">
        <f>IF(COLUMN()-COLUMN($D$3) &gt; 'Residential Assumptions'!$I$5, 0, IF(Y4="No",('Commerical Assumptions'!$F$5+'Commerical Assumptions'!$F$6)/-'Residential Assumptions'!$C$12, 0))</f>
        <v>0</v>
      </c>
      <c r="Z11" s="42">
        <f>IF(COLUMN()-COLUMN($D$3) &gt; 'Residential Assumptions'!$I$5, 0, IF(Z4="No",('Commerical Assumptions'!$F$5+'Commerical Assumptions'!$F$6)/-'Residential Assumptions'!$C$12, 0))</f>
        <v>0</v>
      </c>
      <c r="AA11" s="42">
        <f>IF(COLUMN()-COLUMN($D$3) &gt; 'Residential Assumptions'!$I$5, 0, IF(AA4="No",('Commerical Assumptions'!$F$5+'Commerical Assumptions'!$F$6)/-'Residential Assumptions'!$C$12, 0))</f>
        <v>0</v>
      </c>
      <c r="AB11" s="42">
        <f>IF(COLUMN()-COLUMN($D$3) &gt; 'Residential Assumptions'!$I$5, 0, IF(AB4="No",('Commerical Assumptions'!$F$5+'Commerical Assumptions'!$F$6)/-'Residential Assumptions'!$C$12, 0))</f>
        <v>0</v>
      </c>
      <c r="AC11" s="42">
        <f>IF(COLUMN()-COLUMN($D$3) &gt; 'Residential Assumptions'!$I$5, 0, IF(AC4="No",('Commerical Assumptions'!$F$5+'Commerical Assumptions'!$F$6)/-'Residential Assumptions'!$C$12, 0))</f>
        <v>0</v>
      </c>
      <c r="AD11" s="42">
        <f>IF(COLUMN()-COLUMN($D$3) &gt; 'Residential Assumptions'!$I$5, 0, IF(AD4="No",('Commerical Assumptions'!$F$5+'Commerical Assumptions'!$F$6)/-'Residential Assumptions'!$C$12, 0))</f>
        <v>0</v>
      </c>
      <c r="AE11" s="42">
        <f>IF(COLUMN()-COLUMN($D$3) &gt; 'Residential Assumptions'!$I$5, 0, IF(AE4="No",('Commerical Assumptions'!$F$5+'Commerical Assumptions'!$F$6)/-'Residential Assumptions'!$C$12, 0))</f>
        <v>0</v>
      </c>
      <c r="AF11" s="42">
        <f>IF(COLUMN()-COLUMN($D$3) &gt; 'Residential Assumptions'!$I$5, 0, IF(AF4="No",('Commerical Assumptions'!$F$5+'Commerical Assumptions'!$F$6)/-'Residential Assumptions'!$C$12, 0))</f>
        <v>0</v>
      </c>
      <c r="AG11" s="42">
        <f>IF(COLUMN()-COLUMN($D$3) &gt; 'Residential Assumptions'!$I$5, 0, IF(AG4="No",('Commerical Assumptions'!$F$5+'Commerical Assumptions'!$F$6)/-'Residential Assumptions'!$C$12, 0))</f>
        <v>0</v>
      </c>
      <c r="AH11" s="42">
        <f>IF(COLUMN()-COLUMN($D$3) &gt; 'Residential Assumptions'!$I$5, 0, IF(AH4="No",('Commerical Assumptions'!$F$5+'Commerical Assumptions'!$F$6)/-'Residential Assumptions'!$C$12, 0))</f>
        <v>0</v>
      </c>
      <c r="AI11" s="42">
        <f>IF(COLUMN()-COLUMN($D$3) &gt; 'Residential Assumptions'!$I$5, 0, IF(AI4="No",('Commerical Assumptions'!$F$5+'Commerical Assumptions'!$F$6)/-'Residential Assumptions'!$C$12, 0))</f>
        <v>0</v>
      </c>
      <c r="AJ11" s="42">
        <f>IF(COLUMN()-COLUMN($D$3) &gt; 'Residential Assumptions'!$I$5, 0, IF(AJ4="No",('Commerical Assumptions'!$F$5+'Commerical Assumptions'!$F$6)/-'Residential Assumptions'!$C$12, 0))</f>
        <v>0</v>
      </c>
      <c r="AK11" s="42">
        <f>IF(COLUMN()-COLUMN($D$3) &gt; 'Residential Assumptions'!$I$5, 0, IF(AK4="No",('Commerical Assumptions'!$F$5+'Commerical Assumptions'!$F$6)/-'Residential Assumptions'!$C$12, 0))</f>
        <v>0</v>
      </c>
      <c r="AL11" s="42">
        <f>IF(COLUMN()-COLUMN($D$3) &gt; 'Residential Assumptions'!$I$5, 0, IF(AL4="No",('Commerical Assumptions'!$F$5+'Commerical Assumptions'!$F$6)/-'Residential Assumptions'!$C$12, 0))</f>
        <v>0</v>
      </c>
      <c r="AM11" s="42">
        <f>IF(COLUMN()-COLUMN($D$3) &gt; 'Residential Assumptions'!$I$5, 0, IF(AM4="No",('Commerical Assumptions'!$F$5+'Commerical Assumptions'!$F$6)/-'Residential Assumptions'!$C$12, 0))</f>
        <v>0</v>
      </c>
      <c r="AN11" s="42">
        <f>IF(COLUMN()-COLUMN($D$3) &gt; 'Residential Assumptions'!$I$5, 0, IF(AN4="No",('Commerical Assumptions'!$F$5+'Commerical Assumptions'!$F$6)/-'Residential Assumptions'!$C$12, 0))</f>
        <v>0</v>
      </c>
      <c r="AO11" s="42">
        <f>IF(COLUMN()-COLUMN($D$3) &gt; 'Residential Assumptions'!$I$5, 0, IF(AO4="No",('Commerical Assumptions'!$F$5+'Commerical Assumptions'!$F$6)/-'Residential Assumptions'!$C$12, 0))</f>
        <v>0</v>
      </c>
      <c r="AP11" s="42">
        <f>IF(COLUMN()-COLUMN($D$3) &gt; 'Residential Assumptions'!$I$5, 0, IF(AP4="No",('Commerical Assumptions'!$F$5+'Commerical Assumptions'!$F$6)/-'Residential Assumptions'!$C$12, 0))</f>
        <v>0</v>
      </c>
      <c r="AQ11" s="42">
        <f>IF(COLUMN()-COLUMN($D$3) &gt; 'Residential Assumptions'!$I$5, 0, IF(AQ4="No",('Commerical Assumptions'!$F$5+'Commerical Assumptions'!$F$6)/-'Residential Assumptions'!$C$12, 0))</f>
        <v>0</v>
      </c>
      <c r="AR11" s="42">
        <f>IF(COLUMN()-COLUMN($D$3) &gt; 'Residential Assumptions'!$I$5, 0, IF(AR4="No",('Commerical Assumptions'!$F$5+'Commerical Assumptions'!$F$6)/-'Residential Assumptions'!$C$12, 0))</f>
        <v>0</v>
      </c>
      <c r="AS11" s="42">
        <f>IF(COLUMN()-COLUMN($D$3) &gt; 'Residential Assumptions'!$I$5, 0, IF(AS4="No",('Commerical Assumptions'!$F$5+'Commerical Assumptions'!$F$6)/-'Residential Assumptions'!$C$12, 0))</f>
        <v>0</v>
      </c>
      <c r="AT11" s="42">
        <f>IF(COLUMN()-COLUMN($D$3) &gt; 'Residential Assumptions'!$I$5, 0, IF(AT4="No",('Commerical Assumptions'!$F$5+'Commerical Assumptions'!$F$6)/-'Residential Assumptions'!$C$12, 0))</f>
        <v>0</v>
      </c>
      <c r="AU11" s="42">
        <f>IF(COLUMN()-COLUMN($D$3) &gt; 'Residential Assumptions'!$I$5, 0, IF(AU4="No",('Commerical Assumptions'!$F$5+'Commerical Assumptions'!$F$6)/-'Residential Assumptions'!$C$12, 0))</f>
        <v>0</v>
      </c>
      <c r="AV11" s="42">
        <f>IF(COLUMN()-COLUMN($D$3) &gt; 'Residential Assumptions'!$I$5, 0, IF(AV4="No",('Commerical Assumptions'!$F$5+'Commerical Assumptions'!$F$6)/-'Residential Assumptions'!$C$12, 0))</f>
        <v>0</v>
      </c>
      <c r="AW11" s="42">
        <f>IF(COLUMN()-COLUMN($D$3) &gt; 'Residential Assumptions'!$I$5, 0, IF(AW4="No",('Commerical Assumptions'!$F$5+'Commerical Assumptions'!$F$6)/-'Residential Assumptions'!$C$12, 0))</f>
        <v>0</v>
      </c>
      <c r="AX11" s="42">
        <f>IF(COLUMN()-COLUMN($D$3) &gt; 'Residential Assumptions'!$I$5, 0, IF(AX4="No",('Commerical Assumptions'!$F$5+'Commerical Assumptions'!$F$6)/-'Residential Assumptions'!$C$12, 0))</f>
        <v>0</v>
      </c>
      <c r="AY11" s="42">
        <f>IF(COLUMN()-COLUMN($D$3) &gt; 'Residential Assumptions'!$I$5, 0, IF(AY4="No",('Commerical Assumptions'!$F$5+'Commerical Assumptions'!$F$6)/-'Residential Assumptions'!$C$12, 0))</f>
        <v>0</v>
      </c>
      <c r="AZ11" s="42">
        <f>IF(COLUMN()-COLUMN($D$3) &gt; 'Residential Assumptions'!$I$5, 0, IF(AZ4="No",('Commerical Assumptions'!$F$5+'Commerical Assumptions'!$F$6)/-'Residential Assumptions'!$C$12, 0))</f>
        <v>0</v>
      </c>
      <c r="BA11" s="42">
        <f>IF(COLUMN()-COLUMN($D$3) &gt; 'Residential Assumptions'!$I$5, 0, IF(BA4="No",('Commerical Assumptions'!$F$5+'Commerical Assumptions'!$F$6)/-'Residential Assumptions'!$C$12, 0))</f>
        <v>0</v>
      </c>
      <c r="BB11" s="42">
        <f>IF(COLUMN()-COLUMN($D$3) &gt; 'Residential Assumptions'!$I$5, 0, IF(BB4="No",('Commerical Assumptions'!$F$5+'Commerical Assumptions'!$F$6)/-'Residential Assumptions'!$C$12, 0))</f>
        <v>0</v>
      </c>
      <c r="BC11" s="42">
        <f>IF(COLUMN()-COLUMN($D$3) &gt; 'Residential Assumptions'!$I$5, 0, IF(BC4="No",('Commerical Assumptions'!$F$5+'Commerical Assumptions'!$F$6)/-'Residential Assumptions'!$C$12, 0))</f>
        <v>0</v>
      </c>
      <c r="BD11" s="42">
        <f>IF(COLUMN()-COLUMN($D$3) &gt; 'Residential Assumptions'!$I$5, 0, IF(BD4="No",('Commerical Assumptions'!$F$5+'Commerical Assumptions'!$F$6)/-'Residential Assumptions'!$C$12, 0))</f>
        <v>0</v>
      </c>
      <c r="BE11" s="42">
        <f>IF(COLUMN()-COLUMN($D$3) &gt; 'Residential Assumptions'!$I$5, 0, IF(BE4="No",('Commerical Assumptions'!$F$5+'Commerical Assumptions'!$F$6)/-'Residential Assumptions'!$C$12, 0))</f>
        <v>0</v>
      </c>
      <c r="BF11" s="42">
        <f>IF(COLUMN()-COLUMN($D$3) &gt; 'Residential Assumptions'!$I$5, 0, IF(BF4="No",('Commerical Assumptions'!$F$5+'Commerical Assumptions'!$F$6)/-'Residential Assumptions'!$C$12, 0))</f>
        <v>0</v>
      </c>
      <c r="BG11" s="42">
        <f>IF(COLUMN()-COLUMN($D$3) &gt; 'Residential Assumptions'!$I$5, 0, IF(BG4="No",('Commerical Assumptions'!$F$5+'Commerical Assumptions'!$F$6)/-'Residential Assumptions'!$C$12, 0))</f>
        <v>0</v>
      </c>
      <c r="BH11" s="42">
        <f>IF(COLUMN()-COLUMN($D$3) &gt; 'Residential Assumptions'!$I$5, 0, IF(BH4="No",('Commerical Assumptions'!$F$5+'Commerical Assumptions'!$F$6)/-'Residential Assumptions'!$C$12, 0))</f>
        <v>0</v>
      </c>
      <c r="BI11" s="42">
        <f>IF(COLUMN()-COLUMN($D$3) &gt; 'Residential Assumptions'!$I$5, 0, IF(BI4="No",('Commerical Assumptions'!$F$5+'Commerical Assumptions'!$F$6)/-'Residential Assumptions'!$C$12, 0))</f>
        <v>0</v>
      </c>
      <c r="BJ11" s="42">
        <f>IF(COLUMN()-COLUMN($D$3) &gt; 'Residential Assumptions'!$I$5, 0, IF(BJ4="No",('Commerical Assumptions'!$F$5+'Commerical Assumptions'!$F$6)/-'Residential Assumptions'!$C$12, 0))</f>
        <v>0</v>
      </c>
      <c r="BK11" s="42">
        <f>IF(COLUMN()-COLUMN($D$3) &gt; 'Residential Assumptions'!$I$5, 0, IF(BK4="No",('Commerical Assumptions'!$F$5+'Commerical Assumptions'!$F$6)/-'Residential Assumptions'!$C$12, 0))</f>
        <v>0</v>
      </c>
      <c r="BL11" s="42">
        <f>IF(COLUMN()-COLUMN($D$3) &gt; 'Residential Assumptions'!$I$5, 0, IF(BL4="No",('Commerical Assumptions'!$F$5+'Commerical Assumptions'!$F$6)/-'Residential Assumptions'!$C$12, 0))</f>
        <v>0</v>
      </c>
      <c r="BM11" s="42">
        <f>IF(COLUMN()-COLUMN($D$3) &gt; 'Residential Assumptions'!$I$5, 0, IF(BM4="No",('Commerical Assumptions'!$F$5+'Commerical Assumptions'!$F$6)/-'Residential Assumptions'!$C$12, 0))</f>
        <v>0</v>
      </c>
      <c r="BN11" s="42">
        <f>IF(COLUMN()-COLUMN($D$3) &gt; 'Residential Assumptions'!$I$5, 0, IF(BN4="No",('Commerical Assumptions'!$F$5+'Commerical Assumptions'!$F$6)/-'Residential Assumptions'!$C$12, 0))</f>
        <v>0</v>
      </c>
      <c r="BO11" s="42">
        <f>IF(COLUMN()-COLUMN($D$3) &gt; 'Residential Assumptions'!$I$5, 0, IF(BO4="No",('Commerical Assumptions'!$F$5+'Commerical Assumptions'!$F$6)/-'Residential Assumptions'!$C$12, 0))</f>
        <v>0</v>
      </c>
      <c r="BP11" s="42">
        <f>IF(COLUMN()-COLUMN($D$3) &gt; 'Residential Assumptions'!$I$5, 0, IF(BP4="No",('Commerical Assumptions'!$F$5+'Commerical Assumptions'!$F$6)/-'Residential Assumptions'!$C$12, 0))</f>
        <v>0</v>
      </c>
      <c r="BQ11" s="42">
        <f>IF(COLUMN()-COLUMN($D$3) &gt; 'Residential Assumptions'!$I$5, 0, IF(BQ4="No",('Commerical Assumptions'!$F$5+'Commerical Assumptions'!$F$6)/-'Residential Assumptions'!$C$12, 0))</f>
        <v>0</v>
      </c>
      <c r="BR11" s="42">
        <f>IF(COLUMN()-COLUMN($D$3) &gt; 'Residential Assumptions'!$I$5, 0, IF(BR4="No",('Commerical Assumptions'!$F$5+'Commerical Assumptions'!$F$6)/-'Residential Assumptions'!$C$12, 0))</f>
        <v>0</v>
      </c>
      <c r="BS11" s="42">
        <f>IF(COLUMN()-COLUMN($D$3) &gt; 'Residential Assumptions'!$I$5, 0, IF(BS4="No",('Commerical Assumptions'!$F$5+'Commerical Assumptions'!$F$6)/-'Residential Assumptions'!$C$12, 0))</f>
        <v>0</v>
      </c>
      <c r="BT11" s="42">
        <f>IF(COLUMN()-COLUMN($D$3) &gt; 'Residential Assumptions'!$I$5, 0, IF(BT4="No",('Commerical Assumptions'!$F$5+'Commerical Assumptions'!$F$6)/-'Residential Assumptions'!$C$12, 0))</f>
        <v>0</v>
      </c>
      <c r="BU11" s="42">
        <f>IF(COLUMN()-COLUMN($D$3) &gt; 'Residential Assumptions'!$I$5, 0, IF(BU4="No",('Commerical Assumptions'!$F$5+'Commerical Assumptions'!$F$6)/-'Residential Assumptions'!$C$12, 0))</f>
        <v>0</v>
      </c>
      <c r="BV11" s="42">
        <f>IF(COLUMN()-COLUMN($D$3) &gt; 'Residential Assumptions'!$I$5, 0, IF(BV4="No",('Commerical Assumptions'!$F$5+'Commerical Assumptions'!$F$6)/-'Residential Assumptions'!$C$12, 0))</f>
        <v>0</v>
      </c>
      <c r="BW11" s="42">
        <f>IF(COLUMN()-COLUMN($D$3) &gt; 'Residential Assumptions'!$I$5, 0, IF(BW4="No",('Commerical Assumptions'!$F$5+'Commerical Assumptions'!$F$6)/-'Residential Assumptions'!$C$12, 0))</f>
        <v>0</v>
      </c>
      <c r="BX11" s="42">
        <f>IF(COLUMN()-COLUMN($D$3) &gt; 'Residential Assumptions'!$I$5, 0, IF(BX4="No",('Commerical Assumptions'!$F$5+'Commerical Assumptions'!$F$6)/-'Residential Assumptions'!$C$12, 0))</f>
        <v>0</v>
      </c>
      <c r="BY11" s="42">
        <f>IF(COLUMN()-COLUMN($D$3) &gt; 'Residential Assumptions'!$I$5, 0, IF(BY4="No",('Commerical Assumptions'!$F$5+'Commerical Assumptions'!$F$6)/-'Residential Assumptions'!$C$12, 0))</f>
        <v>0</v>
      </c>
      <c r="BZ11" s="42">
        <f>IF(COLUMN()-COLUMN($D$3) &gt; 'Residential Assumptions'!$I$5, 0, IF(BZ4="No",('Commerical Assumptions'!$F$5+'Commerical Assumptions'!$F$6)/-'Residential Assumptions'!$C$12, 0))</f>
        <v>0</v>
      </c>
      <c r="CA11" s="42">
        <f>IF(COLUMN()-COLUMN($D$3) &gt; 'Residential Assumptions'!$I$5, 0, IF(CA4="No",('Commerical Assumptions'!$F$5+'Commerical Assumptions'!$F$6)/-'Residential Assumptions'!$C$12, 0))</f>
        <v>0</v>
      </c>
      <c r="CB11" s="42">
        <f>IF(COLUMN()-COLUMN($D$3) &gt; 'Residential Assumptions'!$I$5, 0, IF(CB4="No",('Commerical Assumptions'!$F$5+'Commerical Assumptions'!$F$6)/-'Residential Assumptions'!$C$12, 0))</f>
        <v>0</v>
      </c>
      <c r="CC11" s="42">
        <f>IF(COLUMN()-COLUMN($D$3) &gt; 'Residential Assumptions'!$I$5, 0, IF(CC4="No",('Commerical Assumptions'!$F$5+'Commerical Assumptions'!$F$6)/-'Residential Assumptions'!$C$12, 0))</f>
        <v>0</v>
      </c>
      <c r="CD11" s="42">
        <f>IF(COLUMN()-COLUMN($D$3) &gt; 'Residential Assumptions'!$I$5, 0, IF(CD4="No",('Commerical Assumptions'!$F$5+'Commerical Assumptions'!$F$6)/-'Residential Assumptions'!$C$12, 0))</f>
        <v>0</v>
      </c>
      <c r="CE11" s="42">
        <f>IF(COLUMN()-COLUMN($D$3) &gt; 'Residential Assumptions'!$I$5, 0, IF(CE4="No",('Commerical Assumptions'!$F$5+'Commerical Assumptions'!$F$6)/-'Residential Assumptions'!$C$12, 0))</f>
        <v>0</v>
      </c>
      <c r="CF11" s="42">
        <f>IF(COLUMN()-COLUMN($D$3) &gt; 'Residential Assumptions'!$I$5, 0, IF(CF4="No",('Commerical Assumptions'!$F$5+'Commerical Assumptions'!$F$6)/-'Residential Assumptions'!$C$12, 0))</f>
        <v>0</v>
      </c>
      <c r="CG11" s="42">
        <f>IF(COLUMN()-COLUMN($D$3) &gt; 'Residential Assumptions'!$I$5, 0, IF(CG4="No",('Commerical Assumptions'!$F$5+'Commerical Assumptions'!$F$6)/-'Residential Assumptions'!$C$12, 0))</f>
        <v>0</v>
      </c>
      <c r="CH11" s="42">
        <f>IF(COLUMN()-COLUMN($D$3) &gt; 'Residential Assumptions'!$I$5, 0, IF(CH4="No",('Commerical Assumptions'!$F$5+'Commerical Assumptions'!$F$6)/-'Residential Assumptions'!$C$12, 0))</f>
        <v>0</v>
      </c>
      <c r="CI11" s="42">
        <f>IF(COLUMN()-COLUMN($D$3) &gt; 'Residential Assumptions'!$I$5, 0, IF(CI4="No",('Commerical Assumptions'!$F$5+'Commerical Assumptions'!$F$6)/-'Residential Assumptions'!$C$12, 0))</f>
        <v>0</v>
      </c>
      <c r="CJ11" s="42">
        <f>IF(COLUMN()-COLUMN($D$3) &gt; 'Residential Assumptions'!$I$5, 0, IF(CJ4="No",('Commerical Assumptions'!$F$5+'Commerical Assumptions'!$F$6)/-'Residential Assumptions'!$C$12, 0))</f>
        <v>0</v>
      </c>
      <c r="CK11" s="42">
        <f>IF(COLUMN()-COLUMN($D$3) &gt; 'Residential Assumptions'!$I$5, 0, IF(CK4="No",('Commerical Assumptions'!$F$5+'Commerical Assumptions'!$F$6)/-'Residential Assumptions'!$C$12, 0))</f>
        <v>0</v>
      </c>
      <c r="CL11" s="42">
        <f>IF(COLUMN()-COLUMN($D$3) &gt; 'Residential Assumptions'!$I$5, 0, IF(CL4="No",('Commerical Assumptions'!$F$5+'Commerical Assumptions'!$F$6)/-'Residential Assumptions'!$C$12, 0))</f>
        <v>0</v>
      </c>
      <c r="CM11" s="42">
        <f>IF(COLUMN()-COLUMN($D$3) &gt; 'Residential Assumptions'!$I$5, 0, IF(CM4="No",('Commerical Assumptions'!$F$5+'Commerical Assumptions'!$F$6)/-'Residential Assumptions'!$C$12, 0))</f>
        <v>0</v>
      </c>
      <c r="CN11" s="42">
        <f>IF(COLUMN()-COLUMN($D$3) &gt; 'Residential Assumptions'!$I$5, 0, IF(CN4="No",('Commerical Assumptions'!$F$5+'Commerical Assumptions'!$F$6)/-'Residential Assumptions'!$C$12, 0))</f>
        <v>0</v>
      </c>
      <c r="CO11" s="42">
        <f>IF(COLUMN()-COLUMN($D$3) &gt; 'Residential Assumptions'!$I$5, 0, IF(CO4="No",('Commerical Assumptions'!$F$5+'Commerical Assumptions'!$F$6)/-'Residential Assumptions'!$C$12, 0))</f>
        <v>0</v>
      </c>
      <c r="CP11" s="42">
        <f>IF(COLUMN()-COLUMN($D$3) &gt; 'Residential Assumptions'!$I$5, 0, IF(CP4="No",('Commerical Assumptions'!$F$5+'Commerical Assumptions'!$F$6)/-'Residential Assumptions'!$C$12, 0))</f>
        <v>0</v>
      </c>
      <c r="CQ11" s="42">
        <f>IF(COLUMN()-COLUMN($D$3) &gt; 'Residential Assumptions'!$I$5, 0, IF(CQ4="No",('Commerical Assumptions'!$F$5+'Commerical Assumptions'!$F$6)/-'Residential Assumptions'!$C$12, 0))</f>
        <v>0</v>
      </c>
      <c r="CR11" s="42">
        <f>IF(COLUMN()-COLUMN($D$3) &gt; 'Residential Assumptions'!$I$5, 0, IF(CR4="No",('Commerical Assumptions'!$F$5+'Commerical Assumptions'!$F$6)/-'Residential Assumptions'!$C$12, 0))</f>
        <v>0</v>
      </c>
      <c r="CS11" s="42">
        <f>IF(COLUMN()-COLUMN($D$3) &gt; 'Residential Assumptions'!$I$5, 0, IF(CS4="No",('Commerical Assumptions'!$F$5+'Commerical Assumptions'!$F$6)/-'Residential Assumptions'!$C$12, 0))</f>
        <v>0</v>
      </c>
      <c r="CT11" s="42">
        <f>IF(COLUMN()-COLUMN($D$3) &gt; 'Residential Assumptions'!$I$5, 0, IF(CT4="No",('Commerical Assumptions'!$F$5+'Commerical Assumptions'!$F$6)/-'Residential Assumptions'!$C$12, 0))</f>
        <v>0</v>
      </c>
      <c r="CU11" s="42">
        <f>IF(COLUMN()-COLUMN($D$3) &gt; 'Residential Assumptions'!$I$5, 0, IF(CU4="No",('Commerical Assumptions'!$F$5+'Commerical Assumptions'!$F$6)/-'Residential Assumptions'!$C$12, 0))</f>
        <v>0</v>
      </c>
      <c r="CV11" s="42">
        <f>IF(COLUMN()-COLUMN($D$3) &gt; 'Residential Assumptions'!$I$5, 0, IF(CV4="No",('Commerical Assumptions'!$F$5+'Commerical Assumptions'!$F$6)/-'Residential Assumptions'!$C$12, 0))</f>
        <v>0</v>
      </c>
    </row>
    <row r="12" spans="1:100" ht="20.25" customHeight="1">
      <c r="B12" s="25" t="s">
        <v>152</v>
      </c>
      <c r="C12" s="54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</row>
    <row r="13" spans="1:100" ht="20.25" customHeight="1">
      <c r="B13" s="25"/>
      <c r="C13" t="s">
        <v>153</v>
      </c>
      <c r="D13" s="42">
        <f>-IF(D3=0,'Commerical Assumptions'!$I$7,IF(D3='Residential Assumptions'!$I$5, $D$13*(1+'Commerical Assumptions'!$I$6)^'Residential Assumptions'!$I$5,0))</f>
        <v>-5800000</v>
      </c>
      <c r="E13" s="42">
        <f>-IF(E3=0,'Commerical Assumptions'!$I$7,IF(E3='Residential Assumptions'!$I$5, $D$13*(1+'Commerical Assumptions'!$I$6)^'Residential Assumptions'!$I$5,0))</f>
        <v>0</v>
      </c>
      <c r="F13" s="42">
        <f>-IF(F3=0,'Commerical Assumptions'!$I$7,IF(F3='Residential Assumptions'!$I$5, $D$13*(1+'Commerical Assumptions'!$I$6)^'Residential Assumptions'!$I$5,0))</f>
        <v>0</v>
      </c>
      <c r="G13" s="42">
        <f>-IF(G3=0,'Commerical Assumptions'!$I$7,IF(G3='Residential Assumptions'!$I$5, $D$13*(1+'Commerical Assumptions'!$I$6)^'Residential Assumptions'!$I$5,0))</f>
        <v>0</v>
      </c>
      <c r="H13" s="42">
        <f>-IF(H3=0,'Commerical Assumptions'!$I$7,IF(H3='Residential Assumptions'!$I$5, $D$13*(1+'Commerical Assumptions'!$I$6)^'Residential Assumptions'!$I$5,0))</f>
        <v>0</v>
      </c>
      <c r="I13" s="42">
        <f>-IF(I3=0,'Commerical Assumptions'!$I$7,IF(I3='Residential Assumptions'!$I$5, $D$13*(1+'Commerical Assumptions'!$I$6)^'Residential Assumptions'!$I$5,0))</f>
        <v>0</v>
      </c>
      <c r="J13" s="42">
        <f>-IF(J3=0,'Commerical Assumptions'!$I$7,IF(J3='Residential Assumptions'!$I$5, $D$13*(1+'Commerical Assumptions'!$I$6)^'Residential Assumptions'!$I$5,0))</f>
        <v>0</v>
      </c>
      <c r="K13" s="42">
        <f>-IF(K3=0,'Commerical Assumptions'!$I$7,IF(K3='Residential Assumptions'!$I$5, $D$13*(1+'Commerical Assumptions'!$I$6)^'Residential Assumptions'!$I$5,0))</f>
        <v>0</v>
      </c>
      <c r="L13" s="42">
        <f>-IF(L3=0,'Commerical Assumptions'!$I$7,IF(L3='Residential Assumptions'!$I$5, $D$13*(1+'Commerical Assumptions'!$I$6)^'Residential Assumptions'!$I$5,0))</f>
        <v>0</v>
      </c>
      <c r="M13" s="42">
        <f>-IF(M3=0,'Commerical Assumptions'!$I$7,IF(M3='Residential Assumptions'!$I$5, $D$13*(1+'Commerical Assumptions'!$I$6)^'Residential Assumptions'!$I$5,0))</f>
        <v>0</v>
      </c>
      <c r="N13" s="42">
        <f>-IF(N3=0,'Commerical Assumptions'!$I$7,IF(N3='Residential Assumptions'!$I$5, $D$13*(1+'Commerical Assumptions'!$I$6)^'Residential Assumptions'!$I$5,0))</f>
        <v>7794715.0001959065</v>
      </c>
      <c r="O13" s="42">
        <f>-IF(O3=0,'Commerical Assumptions'!$I$7,IF(O3='Residential Assumptions'!$I$5, $D$13*(1+'Commerical Assumptions'!$I$6)^'Residential Assumptions'!$I$5,0))</f>
        <v>0</v>
      </c>
      <c r="P13" s="42">
        <f>-IF(P3=0,'Commerical Assumptions'!$I$7,IF(P3='Residential Assumptions'!$I$5, $D$13*(1+'Commerical Assumptions'!$I$6)^'Residential Assumptions'!$I$5,0))</f>
        <v>0</v>
      </c>
      <c r="Q13" s="42">
        <f>-IF(Q3=0,'Commerical Assumptions'!$I$7,IF(Q3='Residential Assumptions'!$I$5, $D$13*(1+'Commerical Assumptions'!$I$6)^'Residential Assumptions'!$I$5,0))</f>
        <v>0</v>
      </c>
      <c r="R13" s="42">
        <f>-IF(R3=0,'Commerical Assumptions'!$I$7,IF(R3='Residential Assumptions'!$I$5, $D$13*(1+'Commerical Assumptions'!$I$6)^'Residential Assumptions'!$I$5,0))</f>
        <v>0</v>
      </c>
      <c r="S13" s="42">
        <f>-IF(S3=0,'Commerical Assumptions'!$I$7,IF(S3='Residential Assumptions'!$I$5, $D$13*(1+'Commerical Assumptions'!$I$6)^'Residential Assumptions'!$I$5,0))</f>
        <v>0</v>
      </c>
      <c r="T13" s="42">
        <f>-IF(T3=0,'Commerical Assumptions'!$I$7,IF(T3='Residential Assumptions'!$I$5, $D$13*(1+'Commerical Assumptions'!$I$6)^'Residential Assumptions'!$I$5,0))</f>
        <v>0</v>
      </c>
      <c r="U13" s="42">
        <f>-IF(U3=0,'Commerical Assumptions'!$I$7,IF(U3='Residential Assumptions'!$I$5, $D$13*(1+'Commerical Assumptions'!$I$6)^'Residential Assumptions'!$I$5,0))</f>
        <v>0</v>
      </c>
      <c r="V13" s="42">
        <f>-IF(V3=0,'Commerical Assumptions'!$I$7,IF(V3='Residential Assumptions'!$I$5, $D$13*(1+'Commerical Assumptions'!$I$6)^'Residential Assumptions'!$I$5,0))</f>
        <v>0</v>
      </c>
      <c r="W13" s="42">
        <f>-IF(W3=0,'Commerical Assumptions'!$I$7,IF(W3='Residential Assumptions'!$I$5, $D$13*(1+'Commerical Assumptions'!$I$6)^'Residential Assumptions'!$I$5,0))</f>
        <v>0</v>
      </c>
      <c r="X13" s="42">
        <f>-IF(X3=0,'Commerical Assumptions'!$I$7,IF(X3='Residential Assumptions'!$I$5, $D$13*(1+'Commerical Assumptions'!$I$6)^'Residential Assumptions'!$I$5,0))</f>
        <v>0</v>
      </c>
      <c r="Y13" s="42">
        <f>-IF(Y3=0,'Commerical Assumptions'!$I$7,IF(Y3='Residential Assumptions'!$I$5, $D$13*(1+'Commerical Assumptions'!$I$6)^'Residential Assumptions'!$I$5,0))</f>
        <v>0</v>
      </c>
      <c r="Z13" s="42">
        <f>-IF(Z3=0,'Commerical Assumptions'!$I$7,IF(Z3='Residential Assumptions'!$I$5, $D$13*(1+'Commerical Assumptions'!$I$6)^'Residential Assumptions'!$I$5,0))</f>
        <v>0</v>
      </c>
      <c r="AA13" s="42">
        <f>-IF(AA3=0,'Commerical Assumptions'!$I$7,IF(AA3='Residential Assumptions'!$I$5, $D$13*(1+'Commerical Assumptions'!$I$6)^'Residential Assumptions'!$I$5,0))</f>
        <v>0</v>
      </c>
      <c r="AB13" s="42">
        <f>-IF(AB3=0,'Commerical Assumptions'!$I$7,IF(AB3='Residential Assumptions'!$I$5, $D$13*(1+'Commerical Assumptions'!$I$6)^'Residential Assumptions'!$I$5,0))</f>
        <v>0</v>
      </c>
      <c r="AC13" s="42">
        <f>-IF(AC3=0,'Commerical Assumptions'!$I$7,IF(AC3='Residential Assumptions'!$I$5, $D$13*(1+'Commerical Assumptions'!$I$6)^'Residential Assumptions'!$I$5,0))</f>
        <v>0</v>
      </c>
      <c r="AD13" s="42">
        <f>-IF(AD3=0,'Commerical Assumptions'!$I$7,IF(AD3='Residential Assumptions'!$I$5, $D$13*(1+'Commerical Assumptions'!$I$6)^'Residential Assumptions'!$I$5,0))</f>
        <v>0</v>
      </c>
      <c r="AE13" s="42">
        <f>-IF(AE3=0,'Commerical Assumptions'!$I$7,IF(AE3='Residential Assumptions'!$I$5, $D$13*(1+'Commerical Assumptions'!$I$6)^'Residential Assumptions'!$I$5,0))</f>
        <v>0</v>
      </c>
      <c r="AF13" s="42">
        <f>-IF(AF3=0,'Commerical Assumptions'!$I$7,IF(AF3='Residential Assumptions'!$I$5, $D$13*(1+'Commerical Assumptions'!$I$6)^'Residential Assumptions'!$I$5,0))</f>
        <v>0</v>
      </c>
      <c r="AG13" s="42">
        <f>-IF(AG3=0,'Commerical Assumptions'!$I$7,IF(AG3='Residential Assumptions'!$I$5, $D$13*(1+'Commerical Assumptions'!$I$6)^'Residential Assumptions'!$I$5,0))</f>
        <v>0</v>
      </c>
      <c r="AH13" s="42">
        <f>-IF(AH3=0,'Commerical Assumptions'!$I$7,IF(AH3='Residential Assumptions'!$I$5, $D$13*(1+'Commerical Assumptions'!$I$6)^'Residential Assumptions'!$I$5,0))</f>
        <v>0</v>
      </c>
      <c r="AI13" s="42">
        <f>-IF(AI3=0,'Commerical Assumptions'!$I$7,IF(AI3='Residential Assumptions'!$I$5, $D$13*(1+'Commerical Assumptions'!$I$6)^'Residential Assumptions'!$I$5,0))</f>
        <v>0</v>
      </c>
      <c r="AJ13" s="42">
        <f>-IF(AJ3=0,'Commerical Assumptions'!$I$7,IF(AJ3='Residential Assumptions'!$I$5, $D$13*(1+'Commerical Assumptions'!$I$6)^'Residential Assumptions'!$I$5,0))</f>
        <v>0</v>
      </c>
      <c r="AK13" s="42">
        <f>-IF(AK3=0,'Commerical Assumptions'!$I$7,IF(AK3='Residential Assumptions'!$I$5, $D$13*(1+'Commerical Assumptions'!$I$6)^'Residential Assumptions'!$I$5,0))</f>
        <v>0</v>
      </c>
      <c r="AL13" s="42">
        <f>-IF(AL3=0,'Commerical Assumptions'!$I$7,IF(AL3='Residential Assumptions'!$I$5, $D$13*(1+'Commerical Assumptions'!$I$6)^'Residential Assumptions'!$I$5,0))</f>
        <v>0</v>
      </c>
      <c r="AM13" s="42">
        <f>-IF(AM3=0,'Commerical Assumptions'!$I$7,IF(AM3='Residential Assumptions'!$I$5, $D$13*(1+'Commerical Assumptions'!$I$6)^'Residential Assumptions'!$I$5,0))</f>
        <v>0</v>
      </c>
      <c r="AN13" s="42">
        <f>-IF(AN3=0,'Commerical Assumptions'!$I$7,IF(AN3='Residential Assumptions'!$I$5, $D$13*(1+'Commerical Assumptions'!$I$6)^'Residential Assumptions'!$I$5,0))</f>
        <v>0</v>
      </c>
      <c r="AO13" s="42">
        <f>-IF(AO3=0,'Commerical Assumptions'!$I$7,IF(AO3='Residential Assumptions'!$I$5, $D$13*(1+'Commerical Assumptions'!$I$6)^'Residential Assumptions'!$I$5,0))</f>
        <v>0</v>
      </c>
      <c r="AP13" s="42">
        <f>-IF(AP3=0,'Commerical Assumptions'!$I$7,IF(AP3='Residential Assumptions'!$I$5, $D$13*(1+'Commerical Assumptions'!$I$6)^'Residential Assumptions'!$I$5,0))</f>
        <v>0</v>
      </c>
      <c r="AQ13" s="42">
        <f>-IF(AQ3=0,'Commerical Assumptions'!$I$7,IF(AQ3='Residential Assumptions'!$I$5, $D$13*(1+'Commerical Assumptions'!$I$6)^'Residential Assumptions'!$I$5,0))</f>
        <v>0</v>
      </c>
      <c r="AR13" s="42">
        <f>-IF(AR3=0,'Commerical Assumptions'!$I$7,IF(AR3='Residential Assumptions'!$I$5, $D$13*(1+'Commerical Assumptions'!$I$6)^'Residential Assumptions'!$I$5,0))</f>
        <v>0</v>
      </c>
      <c r="AS13" s="42">
        <f>-IF(AS3=0,'Commerical Assumptions'!$I$7,IF(AS3='Residential Assumptions'!$I$5, $D$13*(1+'Commerical Assumptions'!$I$6)^'Residential Assumptions'!$I$5,0))</f>
        <v>0</v>
      </c>
      <c r="AT13" s="42">
        <f>-IF(AT3=0,'Commerical Assumptions'!$I$7,IF(AT3='Residential Assumptions'!$I$5, $D$13*(1+'Commerical Assumptions'!$I$6)^'Residential Assumptions'!$I$5,0))</f>
        <v>0</v>
      </c>
      <c r="AU13" s="42">
        <f>-IF(AU3=0,'Commerical Assumptions'!$I$7,IF(AU3='Residential Assumptions'!$I$5, $D$13*(1+'Commerical Assumptions'!$I$6)^'Residential Assumptions'!$I$5,0))</f>
        <v>0</v>
      </c>
      <c r="AV13" s="42">
        <f>-IF(AV3=0,'Commerical Assumptions'!$I$7,IF(AV3='Residential Assumptions'!$I$5, $D$13*(1+'Commerical Assumptions'!$I$6)^'Residential Assumptions'!$I$5,0))</f>
        <v>0</v>
      </c>
      <c r="AW13" s="42">
        <f>-IF(AW3=0,'Commerical Assumptions'!$I$7,IF(AW3='Residential Assumptions'!$I$5, $D$13*(1+'Commerical Assumptions'!$I$6)^'Residential Assumptions'!$I$5,0))</f>
        <v>0</v>
      </c>
      <c r="AX13" s="42">
        <f>-IF(AX3=0,'Commerical Assumptions'!$I$7,IF(AX3='Residential Assumptions'!$I$5, $D$13*(1+'Commerical Assumptions'!$I$6)^'Residential Assumptions'!$I$5,0))</f>
        <v>0</v>
      </c>
      <c r="AY13" s="42">
        <f>-IF(AY3=0,'Commerical Assumptions'!$I$7,IF(AY3='Residential Assumptions'!$I$5, $D$13*(1+'Commerical Assumptions'!$I$6)^'Residential Assumptions'!$I$5,0))</f>
        <v>0</v>
      </c>
      <c r="AZ13" s="42">
        <f>-IF(AZ3=0,'Commerical Assumptions'!$I$7,IF(AZ3='Residential Assumptions'!$I$5, $D$13*(1+'Commerical Assumptions'!$I$6)^'Residential Assumptions'!$I$5,0))</f>
        <v>0</v>
      </c>
      <c r="BA13" s="42">
        <f>-IF(BA3=0,'Commerical Assumptions'!$I$7,IF(BA3='Residential Assumptions'!$I$5, $D$13*(1+'Commerical Assumptions'!$I$6)^'Residential Assumptions'!$I$5,0))</f>
        <v>0</v>
      </c>
      <c r="BB13" s="42">
        <f>-IF(BB3=0,'Commerical Assumptions'!$I$7,IF(BB3='Residential Assumptions'!$I$5, $D$13*(1+'Commerical Assumptions'!$I$6)^'Residential Assumptions'!$I$5,0))</f>
        <v>0</v>
      </c>
      <c r="BC13" s="42">
        <f>-IF(BC3=0,'Commerical Assumptions'!$I$7,IF(BC3='Residential Assumptions'!$I$5, $D$13*(1+'Commerical Assumptions'!$I$6)^'Residential Assumptions'!$I$5,0))</f>
        <v>0</v>
      </c>
      <c r="BD13" s="42">
        <f>-IF(BD3=0,'Commerical Assumptions'!$I$7,IF(BD3='Residential Assumptions'!$I$5, $D$13*(1+'Commerical Assumptions'!$I$6)^'Residential Assumptions'!$I$5,0))</f>
        <v>0</v>
      </c>
      <c r="BE13" s="42">
        <f>-IF(BE3=0,'Commerical Assumptions'!$I$7,IF(BE3='Residential Assumptions'!$I$5, $D$13*(1+'Commerical Assumptions'!$I$6)^'Residential Assumptions'!$I$5,0))</f>
        <v>0</v>
      </c>
      <c r="BF13" s="42">
        <f>-IF(BF3=0,'Commerical Assumptions'!$I$7,IF(BF3='Residential Assumptions'!$I$5, $D$13*(1+'Commerical Assumptions'!$I$6)^'Residential Assumptions'!$I$5,0))</f>
        <v>0</v>
      </c>
      <c r="BG13" s="42">
        <f>-IF(BG3=0,'Commerical Assumptions'!$I$7,IF(BG3='Residential Assumptions'!$I$5, $D$13*(1+'Commerical Assumptions'!$I$6)^'Residential Assumptions'!$I$5,0))</f>
        <v>0</v>
      </c>
      <c r="BH13" s="42">
        <f>-IF(BH3=0,'Commerical Assumptions'!$I$7,IF(BH3='Residential Assumptions'!$I$5, $D$13*(1+'Commerical Assumptions'!$I$6)^'Residential Assumptions'!$I$5,0))</f>
        <v>0</v>
      </c>
      <c r="BI13" s="42">
        <f>-IF(BI3=0,'Commerical Assumptions'!$I$7,IF(BI3='Residential Assumptions'!$I$5, $D$13*(1+'Commerical Assumptions'!$I$6)^'Residential Assumptions'!$I$5,0))</f>
        <v>0</v>
      </c>
      <c r="BJ13" s="42">
        <f>-IF(BJ3=0,'Commerical Assumptions'!$I$7,IF(BJ3='Residential Assumptions'!$I$5, $D$13*(1+'Commerical Assumptions'!$I$6)^'Residential Assumptions'!$I$5,0))</f>
        <v>0</v>
      </c>
      <c r="BK13" s="42">
        <f>-IF(BK3=0,'Commerical Assumptions'!$I$7,IF(BK3='Residential Assumptions'!$I$5, $D$13*(1+'Commerical Assumptions'!$I$6)^'Residential Assumptions'!$I$5,0))</f>
        <v>0</v>
      </c>
      <c r="BL13" s="42">
        <f>-IF(BL3=0,'Commerical Assumptions'!$I$7,IF(BL3='Residential Assumptions'!$I$5, $D$13*(1+'Commerical Assumptions'!$I$6)^'Residential Assumptions'!$I$5,0))</f>
        <v>0</v>
      </c>
      <c r="BM13" s="42">
        <f>-IF(BM3=0,'Commerical Assumptions'!$I$7,IF(BM3='Residential Assumptions'!$I$5, $D$13*(1+'Commerical Assumptions'!$I$6)^'Residential Assumptions'!$I$5,0))</f>
        <v>0</v>
      </c>
      <c r="BN13" s="42">
        <f>-IF(BN3=0,'Commerical Assumptions'!$I$7,IF(BN3='Residential Assumptions'!$I$5, $D$13*(1+'Commerical Assumptions'!$I$6)^'Residential Assumptions'!$I$5,0))</f>
        <v>0</v>
      </c>
      <c r="BO13" s="42">
        <f>-IF(BO3=0,'Commerical Assumptions'!$I$7,IF(BO3='Residential Assumptions'!$I$5, $D$13*(1+'Commerical Assumptions'!$I$6)^'Residential Assumptions'!$I$5,0))</f>
        <v>0</v>
      </c>
      <c r="BP13" s="42">
        <f>-IF(BP3=0,'Commerical Assumptions'!$I$7,IF(BP3='Residential Assumptions'!$I$5, $D$13*(1+'Commerical Assumptions'!$I$6)^'Residential Assumptions'!$I$5,0))</f>
        <v>0</v>
      </c>
      <c r="BQ13" s="42">
        <f>-IF(BQ3=0,'Commerical Assumptions'!$I$7,IF(BQ3='Residential Assumptions'!$I$5, $D$13*(1+'Commerical Assumptions'!$I$6)^'Residential Assumptions'!$I$5,0))</f>
        <v>0</v>
      </c>
      <c r="BR13" s="42">
        <f>-IF(BR3=0,'Commerical Assumptions'!$I$7,IF(BR3='Residential Assumptions'!$I$5, $D$13*(1+'Commerical Assumptions'!$I$6)^'Residential Assumptions'!$I$5,0))</f>
        <v>0</v>
      </c>
      <c r="BS13" s="42">
        <f>-IF(BS3=0,'Commerical Assumptions'!$I$7,IF(BS3='Residential Assumptions'!$I$5, $D$13*(1+'Commerical Assumptions'!$I$6)^'Residential Assumptions'!$I$5,0))</f>
        <v>0</v>
      </c>
      <c r="BT13" s="42">
        <f>-IF(BT3=0,'Commerical Assumptions'!$I$7,IF(BT3='Residential Assumptions'!$I$5, $D$13*(1+'Commerical Assumptions'!$I$6)^'Residential Assumptions'!$I$5,0))</f>
        <v>0</v>
      </c>
      <c r="BU13" s="42">
        <f>-IF(BU3=0,'Commerical Assumptions'!$I$7,IF(BU3='Residential Assumptions'!$I$5, $D$13*(1+'Commerical Assumptions'!$I$6)^'Residential Assumptions'!$I$5,0))</f>
        <v>0</v>
      </c>
      <c r="BV13" s="42">
        <f>-IF(BV3=0,'Commerical Assumptions'!$I$7,IF(BV3='Residential Assumptions'!$I$5, $D$13*(1+'Commerical Assumptions'!$I$6)^'Residential Assumptions'!$I$5,0))</f>
        <v>0</v>
      </c>
      <c r="BW13" s="42">
        <f>-IF(BW3=0,'Commerical Assumptions'!$I$7,IF(BW3='Residential Assumptions'!$I$5, $D$13*(1+'Commerical Assumptions'!$I$6)^'Residential Assumptions'!$I$5,0))</f>
        <v>0</v>
      </c>
      <c r="BX13" s="42">
        <f>-IF(BX3=0,'Commerical Assumptions'!$I$7,IF(BX3='Residential Assumptions'!$I$5, $D$13*(1+'Commerical Assumptions'!$I$6)^'Residential Assumptions'!$I$5,0))</f>
        <v>0</v>
      </c>
      <c r="BY13" s="42">
        <f>-IF(BY3=0,'Commerical Assumptions'!$I$7,IF(BY3='Residential Assumptions'!$I$5, $D$13*(1+'Commerical Assumptions'!$I$6)^'Residential Assumptions'!$I$5,0))</f>
        <v>0</v>
      </c>
      <c r="BZ13" s="42">
        <f>-IF(BZ3=0,'Commerical Assumptions'!$I$7,IF(BZ3='Residential Assumptions'!$I$5, $D$13*(1+'Commerical Assumptions'!$I$6)^'Residential Assumptions'!$I$5,0))</f>
        <v>0</v>
      </c>
      <c r="CA13" s="42">
        <f>-IF(CA3=0,'Commerical Assumptions'!$I$7,IF(CA3='Residential Assumptions'!$I$5, $D$13*(1+'Commerical Assumptions'!$I$6)^'Residential Assumptions'!$I$5,0))</f>
        <v>0</v>
      </c>
      <c r="CB13" s="42">
        <f>-IF(CB3=0,'Commerical Assumptions'!$I$7,IF(CB3='Residential Assumptions'!$I$5, $D$13*(1+'Commerical Assumptions'!$I$6)^'Residential Assumptions'!$I$5,0))</f>
        <v>0</v>
      </c>
      <c r="CC13" s="42">
        <f>-IF(CC3=0,'Commerical Assumptions'!$I$7,IF(CC3='Residential Assumptions'!$I$5, $D$13*(1+'Commerical Assumptions'!$I$6)^'Residential Assumptions'!$I$5,0))</f>
        <v>0</v>
      </c>
      <c r="CD13" s="42">
        <f>-IF(CD3=0,'Commerical Assumptions'!$I$7,IF(CD3='Residential Assumptions'!$I$5, $D$13*(1+'Commerical Assumptions'!$I$6)^'Residential Assumptions'!$I$5,0))</f>
        <v>0</v>
      </c>
      <c r="CE13" s="42">
        <f>-IF(CE3=0,'Commerical Assumptions'!$I$7,IF(CE3='Residential Assumptions'!$I$5, $D$13*(1+'Commerical Assumptions'!$I$6)^'Residential Assumptions'!$I$5,0))</f>
        <v>0</v>
      </c>
      <c r="CF13" s="42">
        <f>-IF(CF3=0,'Commerical Assumptions'!$I$7,IF(CF3='Residential Assumptions'!$I$5, $D$13*(1+'Commerical Assumptions'!$I$6)^'Residential Assumptions'!$I$5,0))</f>
        <v>0</v>
      </c>
      <c r="CG13" s="42">
        <f>-IF(CG3=0,'Commerical Assumptions'!$I$7,IF(CG3='Residential Assumptions'!$I$5, $D$13*(1+'Commerical Assumptions'!$I$6)^'Residential Assumptions'!$I$5,0))</f>
        <v>0</v>
      </c>
      <c r="CH13" s="42">
        <f>-IF(CH3=0,'Commerical Assumptions'!$I$7,IF(CH3='Residential Assumptions'!$I$5, $D$13*(1+'Commerical Assumptions'!$I$6)^'Residential Assumptions'!$I$5,0))</f>
        <v>0</v>
      </c>
      <c r="CI13" s="42">
        <f>-IF(CI3=0,'Commerical Assumptions'!$I$7,IF(CI3='Residential Assumptions'!$I$5, $D$13*(1+'Commerical Assumptions'!$I$6)^'Residential Assumptions'!$I$5,0))</f>
        <v>0</v>
      </c>
      <c r="CJ13" s="42">
        <f>-IF(CJ3=0,'Commerical Assumptions'!$I$7,IF(CJ3='Residential Assumptions'!$I$5, $D$13*(1+'Commerical Assumptions'!$I$6)^'Residential Assumptions'!$I$5,0))</f>
        <v>0</v>
      </c>
      <c r="CK13" s="42">
        <f>-IF(CK3=0,'Commerical Assumptions'!$I$7,IF(CK3='Residential Assumptions'!$I$5, $D$13*(1+'Commerical Assumptions'!$I$6)^'Residential Assumptions'!$I$5,0))</f>
        <v>0</v>
      </c>
      <c r="CL13" s="42">
        <f>-IF(CL3=0,'Commerical Assumptions'!$I$7,IF(CL3='Residential Assumptions'!$I$5, $D$13*(1+'Commerical Assumptions'!$I$6)^'Residential Assumptions'!$I$5,0))</f>
        <v>0</v>
      </c>
      <c r="CM13" s="42">
        <f>-IF(CM3=0,'Commerical Assumptions'!$I$7,IF(CM3='Residential Assumptions'!$I$5, $D$13*(1+'Commerical Assumptions'!$I$6)^'Residential Assumptions'!$I$5,0))</f>
        <v>0</v>
      </c>
      <c r="CN13" s="42">
        <f>-IF(CN3=0,'Commerical Assumptions'!$I$7,IF(CN3='Residential Assumptions'!$I$5, $D$13*(1+'Commerical Assumptions'!$I$6)^'Residential Assumptions'!$I$5,0))</f>
        <v>0</v>
      </c>
      <c r="CO13" s="42">
        <f>-IF(CO3=0,'Commerical Assumptions'!$I$7,IF(CO3='Residential Assumptions'!$I$5, $D$13*(1+'Commerical Assumptions'!$I$6)^'Residential Assumptions'!$I$5,0))</f>
        <v>0</v>
      </c>
      <c r="CP13" s="42">
        <f>-IF(CP3=0,'Commerical Assumptions'!$I$7,IF(CP3='Residential Assumptions'!$I$5, $D$13*(1+'Commerical Assumptions'!$I$6)^'Residential Assumptions'!$I$5,0))</f>
        <v>0</v>
      </c>
      <c r="CQ13" s="42">
        <f>-IF(CQ3=0,'Commerical Assumptions'!$I$7,IF(CQ3='Residential Assumptions'!$I$5, $D$13*(1+'Commerical Assumptions'!$I$6)^'Residential Assumptions'!$I$5,0))</f>
        <v>0</v>
      </c>
      <c r="CR13" s="42">
        <f>-IF(CR3=0,'Commerical Assumptions'!$I$7,IF(CR3='Residential Assumptions'!$I$5, $D$13*(1+'Commerical Assumptions'!$I$6)^'Residential Assumptions'!$I$5,0))</f>
        <v>0</v>
      </c>
      <c r="CS13" s="42">
        <f>-IF(CS3=0,'Commerical Assumptions'!$I$7,IF(CS3='Residential Assumptions'!$I$5, $D$13*(1+'Commerical Assumptions'!$I$6)^'Residential Assumptions'!$I$5,0))</f>
        <v>0</v>
      </c>
      <c r="CT13" s="42">
        <f>-IF(CT3=0,'Commerical Assumptions'!$I$7,IF(CT3='Residential Assumptions'!$I$5, $D$13*(1+'Commerical Assumptions'!$I$6)^'Residential Assumptions'!$I$5,0))</f>
        <v>0</v>
      </c>
      <c r="CU13" s="42">
        <f>-IF(CU3=0,'Commerical Assumptions'!$I$7,IF(CU3='Residential Assumptions'!$I$5, $D$13*(1+'Commerical Assumptions'!$I$6)^'Residential Assumptions'!$I$5,0))</f>
        <v>0</v>
      </c>
      <c r="CV13" s="42">
        <f>-IF(CV3=0,'Commerical Assumptions'!$I$7,IF(CV3='Residential Assumptions'!$I$5, $D$13*(1+'Commerical Assumptions'!$I$6)^'Residential Assumptions'!$I$5,0))</f>
        <v>0</v>
      </c>
    </row>
    <row r="14" spans="1:100" ht="20.25" customHeight="1">
      <c r="B14" s="25" t="s">
        <v>154</v>
      </c>
      <c r="C14" s="54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</row>
    <row r="15" spans="1:100" ht="20.25" customHeight="1">
      <c r="B15" s="24"/>
      <c r="C15" t="s">
        <v>107</v>
      </c>
      <c r="D15" s="42">
        <f t="shared" ref="D15:AI15" si="4">D9+D11+D13</f>
        <v>-12828255.044</v>
      </c>
      <c r="E15" s="42">
        <f t="shared" si="4"/>
        <v>-7028255.0439999998</v>
      </c>
      <c r="F15" s="42">
        <f>F9+F11+F13</f>
        <v>-7028255.0439999998</v>
      </c>
      <c r="G15" s="42">
        <f t="shared" si="4"/>
        <v>1659070.7434732041</v>
      </c>
      <c r="H15" s="42">
        <f t="shared" si="4"/>
        <v>1700986.0730294345</v>
      </c>
      <c r="I15" s="42">
        <f t="shared" si="4"/>
        <v>1744277.757534479</v>
      </c>
      <c r="J15" s="42">
        <f t="shared" si="4"/>
        <v>1788991.3678590381</v>
      </c>
      <c r="K15" s="42">
        <f t="shared" si="4"/>
        <v>1835173.9960879348</v>
      </c>
      <c r="L15" s="42">
        <f t="shared" si="4"/>
        <v>1882874.3067037053</v>
      </c>
      <c r="M15" s="42">
        <f t="shared" si="4"/>
        <v>1932142.5895053949</v>
      </c>
      <c r="N15" s="42">
        <f t="shared" si="4"/>
        <v>43191296.125137679</v>
      </c>
      <c r="O15" s="42">
        <f t="shared" si="4"/>
        <v>0</v>
      </c>
      <c r="P15" s="42">
        <f t="shared" si="4"/>
        <v>0</v>
      </c>
      <c r="Q15" s="42">
        <f t="shared" si="4"/>
        <v>0</v>
      </c>
      <c r="R15" s="42">
        <f t="shared" si="4"/>
        <v>0</v>
      </c>
      <c r="S15" s="42">
        <f t="shared" si="4"/>
        <v>0</v>
      </c>
      <c r="T15" s="42">
        <f t="shared" si="4"/>
        <v>0</v>
      </c>
      <c r="U15" s="42">
        <f t="shared" si="4"/>
        <v>0</v>
      </c>
      <c r="V15" s="42">
        <f t="shared" si="4"/>
        <v>0</v>
      </c>
      <c r="W15" s="42">
        <f t="shared" si="4"/>
        <v>0</v>
      </c>
      <c r="X15" s="42">
        <f t="shared" si="4"/>
        <v>0</v>
      </c>
      <c r="Y15" s="42">
        <f t="shared" si="4"/>
        <v>0</v>
      </c>
      <c r="Z15" s="42">
        <f t="shared" si="4"/>
        <v>0</v>
      </c>
      <c r="AA15" s="42">
        <f t="shared" si="4"/>
        <v>0</v>
      </c>
      <c r="AB15" s="42">
        <f t="shared" si="4"/>
        <v>0</v>
      </c>
      <c r="AC15" s="42">
        <f t="shared" si="4"/>
        <v>0</v>
      </c>
      <c r="AD15" s="42">
        <f t="shared" si="4"/>
        <v>0</v>
      </c>
      <c r="AE15" s="42">
        <f t="shared" si="4"/>
        <v>0</v>
      </c>
      <c r="AF15" s="42">
        <f t="shared" si="4"/>
        <v>0</v>
      </c>
      <c r="AG15" s="42">
        <f t="shared" si="4"/>
        <v>0</v>
      </c>
      <c r="AH15" s="42">
        <f t="shared" si="4"/>
        <v>0</v>
      </c>
      <c r="AI15" s="42">
        <f t="shared" si="4"/>
        <v>0</v>
      </c>
      <c r="AJ15" s="42">
        <f t="shared" ref="AJ15:BO15" si="5">AJ9+AJ11+AJ13</f>
        <v>0</v>
      </c>
      <c r="AK15" s="42">
        <f t="shared" si="5"/>
        <v>0</v>
      </c>
      <c r="AL15" s="42">
        <f t="shared" si="5"/>
        <v>0</v>
      </c>
      <c r="AM15" s="42">
        <f t="shared" si="5"/>
        <v>0</v>
      </c>
      <c r="AN15" s="42">
        <f t="shared" si="5"/>
        <v>0</v>
      </c>
      <c r="AO15" s="42">
        <f t="shared" si="5"/>
        <v>0</v>
      </c>
      <c r="AP15" s="42">
        <f t="shared" si="5"/>
        <v>0</v>
      </c>
      <c r="AQ15" s="42">
        <f t="shared" si="5"/>
        <v>0</v>
      </c>
      <c r="AR15" s="42">
        <f t="shared" si="5"/>
        <v>0</v>
      </c>
      <c r="AS15" s="42">
        <f t="shared" si="5"/>
        <v>0</v>
      </c>
      <c r="AT15" s="42">
        <f t="shared" si="5"/>
        <v>0</v>
      </c>
      <c r="AU15" s="42">
        <f t="shared" si="5"/>
        <v>0</v>
      </c>
      <c r="AV15" s="42">
        <f t="shared" si="5"/>
        <v>0</v>
      </c>
      <c r="AW15" s="42">
        <f t="shared" si="5"/>
        <v>0</v>
      </c>
      <c r="AX15" s="42">
        <f t="shared" si="5"/>
        <v>0</v>
      </c>
      <c r="AY15" s="42">
        <f t="shared" si="5"/>
        <v>0</v>
      </c>
      <c r="AZ15" s="42">
        <f t="shared" si="5"/>
        <v>0</v>
      </c>
      <c r="BA15" s="42">
        <f t="shared" si="5"/>
        <v>0</v>
      </c>
      <c r="BB15" s="42">
        <f t="shared" si="5"/>
        <v>0</v>
      </c>
      <c r="BC15" s="42">
        <f t="shared" si="5"/>
        <v>0</v>
      </c>
      <c r="BD15" s="42">
        <f t="shared" si="5"/>
        <v>0</v>
      </c>
      <c r="BE15" s="42">
        <f t="shared" si="5"/>
        <v>0</v>
      </c>
      <c r="BF15" s="42">
        <f t="shared" si="5"/>
        <v>0</v>
      </c>
      <c r="BG15" s="42">
        <f t="shared" si="5"/>
        <v>0</v>
      </c>
      <c r="BH15" s="42">
        <f t="shared" si="5"/>
        <v>0</v>
      </c>
      <c r="BI15" s="42">
        <f t="shared" si="5"/>
        <v>0</v>
      </c>
      <c r="BJ15" s="42">
        <f t="shared" si="5"/>
        <v>0</v>
      </c>
      <c r="BK15" s="42">
        <f t="shared" si="5"/>
        <v>0</v>
      </c>
      <c r="BL15" s="42">
        <f t="shared" si="5"/>
        <v>0</v>
      </c>
      <c r="BM15" s="42">
        <f t="shared" si="5"/>
        <v>0</v>
      </c>
      <c r="BN15" s="42">
        <f t="shared" si="5"/>
        <v>0</v>
      </c>
      <c r="BO15" s="42">
        <f t="shared" si="5"/>
        <v>0</v>
      </c>
      <c r="BP15" s="42">
        <f t="shared" ref="BP15:CV15" si="6">BP9+BP11+BP13</f>
        <v>0</v>
      </c>
      <c r="BQ15" s="42">
        <f t="shared" si="6"/>
        <v>0</v>
      </c>
      <c r="BR15" s="42">
        <f t="shared" si="6"/>
        <v>0</v>
      </c>
      <c r="BS15" s="42">
        <f t="shared" si="6"/>
        <v>0</v>
      </c>
      <c r="BT15" s="42">
        <f t="shared" si="6"/>
        <v>0</v>
      </c>
      <c r="BU15" s="42">
        <f t="shared" si="6"/>
        <v>0</v>
      </c>
      <c r="BV15" s="42">
        <f t="shared" si="6"/>
        <v>0</v>
      </c>
      <c r="BW15" s="42">
        <f t="shared" si="6"/>
        <v>0</v>
      </c>
      <c r="BX15" s="42">
        <f t="shared" si="6"/>
        <v>0</v>
      </c>
      <c r="BY15" s="42">
        <f t="shared" si="6"/>
        <v>0</v>
      </c>
      <c r="BZ15" s="42">
        <f t="shared" si="6"/>
        <v>0</v>
      </c>
      <c r="CA15" s="42">
        <f t="shared" si="6"/>
        <v>0</v>
      </c>
      <c r="CB15" s="42">
        <f t="shared" si="6"/>
        <v>0</v>
      </c>
      <c r="CC15" s="42">
        <f t="shared" si="6"/>
        <v>0</v>
      </c>
      <c r="CD15" s="42">
        <f t="shared" si="6"/>
        <v>0</v>
      </c>
      <c r="CE15" s="42">
        <f t="shared" si="6"/>
        <v>0</v>
      </c>
      <c r="CF15" s="42">
        <f t="shared" si="6"/>
        <v>0</v>
      </c>
      <c r="CG15" s="42">
        <f t="shared" si="6"/>
        <v>0</v>
      </c>
      <c r="CH15" s="42">
        <f t="shared" si="6"/>
        <v>0</v>
      </c>
      <c r="CI15" s="42">
        <f t="shared" si="6"/>
        <v>0</v>
      </c>
      <c r="CJ15" s="42">
        <f t="shared" si="6"/>
        <v>0</v>
      </c>
      <c r="CK15" s="42">
        <f t="shared" si="6"/>
        <v>0</v>
      </c>
      <c r="CL15" s="42">
        <f t="shared" si="6"/>
        <v>0</v>
      </c>
      <c r="CM15" s="42">
        <f t="shared" si="6"/>
        <v>0</v>
      </c>
      <c r="CN15" s="42">
        <f t="shared" si="6"/>
        <v>0</v>
      </c>
      <c r="CO15" s="42">
        <f t="shared" si="6"/>
        <v>0</v>
      </c>
      <c r="CP15" s="42">
        <f t="shared" si="6"/>
        <v>0</v>
      </c>
      <c r="CQ15" s="42">
        <f t="shared" si="6"/>
        <v>0</v>
      </c>
      <c r="CR15" s="42">
        <f t="shared" si="6"/>
        <v>0</v>
      </c>
      <c r="CS15" s="42">
        <f t="shared" si="6"/>
        <v>0</v>
      </c>
      <c r="CT15" s="42">
        <f t="shared" si="6"/>
        <v>0</v>
      </c>
      <c r="CU15" s="42">
        <f t="shared" si="6"/>
        <v>0</v>
      </c>
      <c r="CV15" s="42">
        <f t="shared" si="6"/>
        <v>0</v>
      </c>
    </row>
    <row r="16" spans="1:100" ht="20.25" customHeight="1"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</row>
    <row r="17" spans="2:8" ht="20.25" customHeight="1">
      <c r="B17" s="124" t="s">
        <v>155</v>
      </c>
      <c r="C17" s="125"/>
      <c r="D17" s="125"/>
      <c r="E17" s="126"/>
      <c r="F17" s="10"/>
      <c r="G17" s="42"/>
    </row>
    <row r="18" spans="2:8" ht="20.25" customHeight="1">
      <c r="B18" s="94"/>
      <c r="C18" s="68" t="s">
        <v>147</v>
      </c>
      <c r="D18" s="68" t="s">
        <v>156</v>
      </c>
      <c r="E18" s="99" t="s">
        <v>157</v>
      </c>
      <c r="G18" s="42"/>
    </row>
    <row r="19" spans="2:8" ht="20.25" customHeight="1">
      <c r="B19" s="95" t="s">
        <v>158</v>
      </c>
      <c r="C19" s="85">
        <f ca="1">IRR(OFFSET('Residential Proforma'!E38, 0, 0, 1, 'Residential Assumptions'!$I$5+1))</f>
        <v>7.0234816442912296E-2</v>
      </c>
      <c r="D19" s="91">
        <f ca="1">IRR(OFFSET('Commercial Proforma'!E52, 0, 0, 1, 'Residential Assumptions'!$I$5+1))</f>
        <v>0.22871127374163347</v>
      </c>
      <c r="E19" s="104">
        <f ca="1">IRR(OFFSET(D15, 0, 0, 1, 'Residential Assumptions'!$I$5+1))</f>
        <v>9.3082208366015218E-2</v>
      </c>
    </row>
    <row r="20" spans="2:8" ht="20.25" customHeight="1">
      <c r="B20" s="95" t="s">
        <v>159</v>
      </c>
      <c r="C20" s="86">
        <f ca="1">-'Residential Proforma'!N38/SUM(OFFSET('Residential Proforma'!E38, 0, 0, 1, 'Residential Assumptions'!C12))</f>
        <v>6.109760097281048E-2</v>
      </c>
      <c r="D20" s="87">
        <f ca="1">-'Commercial Proforma'!N52/SUM(OFFSET('Commercial Proforma'!E52, 0, 0, 1, 'Residential Assumptions'!C12))</f>
        <v>0.18798994771981639</v>
      </c>
      <c r="E20" s="96">
        <f ca="1">-M15/SUM(OFFSET(D15, 0, 0, 1, 'Residential Assumptions'!C12))</f>
        <v>7.1867564400093384E-2</v>
      </c>
      <c r="F20" s="42"/>
      <c r="G20" s="42"/>
    </row>
    <row r="21" spans="2:8" ht="20.25" customHeight="1">
      <c r="B21" s="94" t="s">
        <v>160</v>
      </c>
      <c r="C21" s="88">
        <f ca="1">NPV('Residential Assumptions'!I4, OFFSET(D7, 0, 0, 1, 'Residential Assumptions'!I5+1))</f>
        <v>2514181.5691056736</v>
      </c>
      <c r="D21" s="88">
        <f ca="1">NPV('Commerical Assumptions'!F4, OFFSET(D6, 0, 0, 1, 'Commerical Assumptions'!F7+1))</f>
        <v>5293242.9513517478</v>
      </c>
      <c r="E21" s="97">
        <f ca="1">NPV('Residential Assumptions'!I4, OFFSET(D9, 0, 0, 1, 'Residential Assumptions'!I5+1))</f>
        <v>10368325.974214042</v>
      </c>
      <c r="F21" s="42"/>
      <c r="G21" s="93"/>
      <c r="H21" s="49"/>
    </row>
    <row r="22" spans="2:8" ht="20.25" customHeight="1">
      <c r="B22" s="95" t="s">
        <v>161</v>
      </c>
      <c r="C22" s="89">
        <f ca="1">-SUM(OFFSET(D7, 0, 0, 1, 'Residential Assumptions'!C12))/('Residential Assumptions'!C4+'Residential Assumptions'!F4)</f>
        <v>540105.13636363635</v>
      </c>
      <c r="D22" s="90">
        <f ca="1">-SUM(OFFSET(D6, 0, 0, 1, 'Residential Assumptions'!C12))/4</f>
        <v>790387.15800000005</v>
      </c>
      <c r="E22" s="98">
        <f ca="1">-(SUM(OFFSET(D7, 0, 0, 1, 'Residential Assumptions'!C12))+SUM(OFFSET(D6, 0, 0, 1, 'Residential Assumptions'!C12)))/(4+('Residential Assumptions'!C4+'Residential Assumptions'!F4))</f>
        <v>567162.6522162162</v>
      </c>
      <c r="F22" s="6"/>
      <c r="G22" s="92"/>
    </row>
    <row r="23" spans="2:8" ht="20.25" customHeight="1">
      <c r="B23" s="100" t="s">
        <v>162</v>
      </c>
      <c r="C23" s="101">
        <f ca="1">-SUM(OFFSET(D7, 0, 0, 1, 'Residential Assumptions'!C12))/(('Residential Assumptions'!C5*'Residential Assumptions'!C4)+('Residential Assumptions'!F4*'Residential Assumptions'!F5))</f>
        <v>712.36888489208638</v>
      </c>
      <c r="D23" s="101">
        <f ca="1">-SUM(OFFSET(D6, 0, 0, 1, 'Residential Assumptions'!C12))/('Commerical Assumptions'!C12+'Commerical Assumptions'!F12+'Commerical Assumptions'!I12+'Commerical Assumptions'!L12)</f>
        <v>353.95752709359607</v>
      </c>
      <c r="E23" s="102">
        <f ca="1">-(SUM(OFFSET(D6, 0, 0, 1, 'Residential Assumptions'!C12))+SUM(OFFSET(D7, 0, 0, 1, 'Residential Assumptions'!C12)))/((('Residential Assumptions'!C5*'Residential Assumptions'!C4)+('Residential Assumptions'!F4*'Residential Assumptions'!F5))+('Commerical Assumptions'!C12+'Commerical Assumptions'!F12+'Commerical Assumptions'!I12+'Commerical Assumptions'!L12))</f>
        <v>618.07899776154568</v>
      </c>
      <c r="F23" s="42"/>
    </row>
    <row r="24" spans="2:8" ht="20.25" customHeight="1">
      <c r="B24" s="105" t="s">
        <v>163</v>
      </c>
      <c r="C24" s="103">
        <f>-SUM('Residential Proforma'!E38:G38)</f>
        <v>17823469.5</v>
      </c>
      <c r="D24" s="103">
        <f>-SUM('Commercial Proforma'!E52:G52)</f>
        <v>3161548.6320000002</v>
      </c>
      <c r="E24" s="106">
        <f>-SUM(D15:F15)</f>
        <v>26884765.131999999</v>
      </c>
      <c r="F24" s="84"/>
    </row>
    <row r="25" spans="2:8" ht="20.25" customHeight="1">
      <c r="C25" s="42"/>
      <c r="D25" s="42"/>
      <c r="E25" s="42"/>
    </row>
    <row r="27" spans="2:8" ht="20.25" customHeight="1">
      <c r="C27" s="22"/>
      <c r="E27" s="22"/>
    </row>
    <row r="28" spans="2:8" ht="20.25" customHeight="1">
      <c r="C28" s="22"/>
      <c r="E28" s="22"/>
    </row>
    <row r="29" spans="2:8" ht="20.25" customHeight="1">
      <c r="C29" s="42"/>
      <c r="E29" s="42"/>
    </row>
    <row r="30" spans="2:8" ht="20.25" customHeight="1">
      <c r="C30" s="42"/>
      <c r="E30" s="42"/>
    </row>
    <row r="31" spans="2:8" ht="20.25" customHeight="1">
      <c r="C31" s="42"/>
      <c r="E31" s="42"/>
    </row>
  </sheetData>
  <mergeCells count="2">
    <mergeCell ref="B1:F1"/>
    <mergeCell ref="B17:E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85C6-B5E0-4ADF-A579-59E3AEF28042}">
  <sheetPr>
    <tabColor rgb="FFFFFF00"/>
  </sheetPr>
  <dimension ref="B1:I125"/>
  <sheetViews>
    <sheetView workbookViewId="0">
      <selection activeCell="I43" sqref="I43"/>
    </sheetView>
  </sheetViews>
  <sheetFormatPr defaultRowHeight="14.25"/>
  <cols>
    <col min="2" max="2" width="23.85546875" customWidth="1"/>
    <col min="3" max="3" width="36.28515625" customWidth="1"/>
    <col min="4" max="4" width="10.5703125" bestFit="1" customWidth="1"/>
  </cols>
  <sheetData>
    <row r="1" spans="2:9" ht="18">
      <c r="B1" s="130" t="s">
        <v>164</v>
      </c>
      <c r="C1" s="130"/>
      <c r="D1" s="130"/>
      <c r="E1" s="130"/>
      <c r="F1" s="130"/>
      <c r="G1" s="130"/>
      <c r="H1" s="130"/>
      <c r="I1" s="130"/>
    </row>
    <row r="3" spans="2:9">
      <c r="B3" s="81" t="s">
        <v>165</v>
      </c>
    </row>
    <row r="5" spans="2:9">
      <c r="B5" s="131" t="s">
        <v>166</v>
      </c>
      <c r="C5" s="131"/>
    </row>
    <row r="6" spans="2:9">
      <c r="B6" s="68" t="s">
        <v>167</v>
      </c>
      <c r="C6" s="68" t="s">
        <v>168</v>
      </c>
    </row>
    <row r="7" spans="2:9">
      <c r="B7" s="82">
        <v>0</v>
      </c>
      <c r="C7" s="18">
        <v>9.8400000000000001E-2</v>
      </c>
    </row>
    <row r="8" spans="2:9">
      <c r="B8" s="82">
        <v>4.0000000000000001E-3</v>
      </c>
      <c r="C8" s="18">
        <v>9.8100000000000007E-2</v>
      </c>
    </row>
    <row r="9" spans="2:9">
      <c r="B9" s="82">
        <v>1.4E-2</v>
      </c>
      <c r="C9" s="18">
        <v>9.7299999999999998E-2</v>
      </c>
    </row>
    <row r="10" spans="2:9">
      <c r="B10" s="82">
        <v>2.4E-2</v>
      </c>
      <c r="C10" s="18">
        <v>9.6500000000000002E-2</v>
      </c>
    </row>
    <row r="11" spans="2:9">
      <c r="B11" s="82">
        <v>3.4000000000000002E-2</v>
      </c>
      <c r="C11" s="18">
        <v>9.5600000000000004E-2</v>
      </c>
    </row>
    <row r="12" spans="2:9">
      <c r="B12" s="82">
        <v>4.3999999999999997E-2</v>
      </c>
      <c r="C12" s="18">
        <v>9.4799999999999995E-2</v>
      </c>
    </row>
    <row r="13" spans="2:9">
      <c r="B13" s="82">
        <v>5.3999999999999999E-2</v>
      </c>
      <c r="C13" s="18">
        <v>9.3899999999999997E-2</v>
      </c>
    </row>
    <row r="14" spans="2:9">
      <c r="B14" s="83">
        <v>6.4000000000000001E-2</v>
      </c>
      <c r="C14" s="69">
        <v>9.3100000000000002E-2</v>
      </c>
    </row>
    <row r="15" spans="2:9">
      <c r="B15" s="82">
        <v>7.3999999999999996E-2</v>
      </c>
      <c r="C15" s="18">
        <v>9.2200000000000004E-2</v>
      </c>
    </row>
    <row r="16" spans="2:9">
      <c r="B16" s="82">
        <v>8.4000000000000005E-2</v>
      </c>
      <c r="C16" s="18">
        <v>9.1399999999999995E-2</v>
      </c>
    </row>
    <row r="17" spans="2:3">
      <c r="B17" s="82">
        <v>9.4E-2</v>
      </c>
      <c r="C17" s="18">
        <v>9.0499999999999997E-2</v>
      </c>
    </row>
    <row r="18" spans="2:3">
      <c r="B18" s="82">
        <v>0.104</v>
      </c>
      <c r="C18" s="18">
        <v>8.9599999999999999E-2</v>
      </c>
    </row>
    <row r="19" spans="2:3">
      <c r="B19" s="82">
        <v>0.114</v>
      </c>
      <c r="C19" s="18">
        <v>8.8800000000000004E-2</v>
      </c>
    </row>
    <row r="20" spans="2:3">
      <c r="B20" s="82">
        <v>0.124</v>
      </c>
      <c r="C20" s="18">
        <v>8.7900000000000006E-2</v>
      </c>
    </row>
    <row r="21" spans="2:3">
      <c r="B21" s="82">
        <v>0.13400000000000001</v>
      </c>
      <c r="C21" s="18">
        <v>8.6999999999999994E-2</v>
      </c>
    </row>
    <row r="22" spans="2:3">
      <c r="B22" s="82">
        <v>0.14399999999999999</v>
      </c>
      <c r="C22" s="18">
        <v>8.6099999999999996E-2</v>
      </c>
    </row>
    <row r="23" spans="2:3">
      <c r="B23" s="82">
        <v>0.15</v>
      </c>
      <c r="C23" s="18">
        <v>8.5599999999999996E-2</v>
      </c>
    </row>
    <row r="24" spans="2:3">
      <c r="B24" s="22"/>
      <c r="C24" s="22"/>
    </row>
    <row r="27" spans="2:3">
      <c r="B27" s="131" t="s">
        <v>169</v>
      </c>
      <c r="C27" s="131"/>
    </row>
    <row r="28" spans="2:3">
      <c r="B28" s="68" t="s">
        <v>170</v>
      </c>
      <c r="C28" s="68" t="s">
        <v>168</v>
      </c>
    </row>
    <row r="29" spans="2:3">
      <c r="B29" s="82">
        <v>0</v>
      </c>
      <c r="C29" s="18">
        <v>9.4600000000000004E-2</v>
      </c>
    </row>
    <row r="30" spans="2:3">
      <c r="B30" s="82">
        <v>8.9999999999999993E-3</v>
      </c>
      <c r="C30" s="18">
        <v>9.4399999999999998E-2</v>
      </c>
    </row>
    <row r="31" spans="2:3">
      <c r="B31" s="82">
        <v>1.9E-2</v>
      </c>
      <c r="C31" s="18">
        <v>9.4100000000000003E-2</v>
      </c>
    </row>
    <row r="32" spans="2:3">
      <c r="B32" s="82">
        <v>2.9000000000000001E-2</v>
      </c>
      <c r="C32" s="18">
        <v>9.3899999999999997E-2</v>
      </c>
    </row>
    <row r="33" spans="2:3">
      <c r="B33" s="82">
        <v>3.9E-2</v>
      </c>
      <c r="C33" s="18">
        <v>9.3600000000000003E-2</v>
      </c>
    </row>
    <row r="34" spans="2:3">
      <c r="B34" s="82">
        <v>4.9000000000000002E-2</v>
      </c>
      <c r="C34" s="18">
        <v>9.3299999999999994E-2</v>
      </c>
    </row>
    <row r="35" spans="2:3">
      <c r="B35" s="83">
        <v>5.8999999999999997E-2</v>
      </c>
      <c r="C35" s="69">
        <v>9.3100000000000002E-2</v>
      </c>
    </row>
    <row r="36" spans="2:3">
      <c r="B36" s="82">
        <v>6.9000000000000006E-2</v>
      </c>
      <c r="C36" s="18">
        <v>9.2799999999999994E-2</v>
      </c>
    </row>
    <row r="37" spans="2:3">
      <c r="B37" s="82">
        <v>7.9000000000000001E-2</v>
      </c>
      <c r="C37" s="18">
        <v>9.2600000000000002E-2</v>
      </c>
    </row>
    <row r="38" spans="2:3">
      <c r="B38" s="82">
        <v>8.8999999999999996E-2</v>
      </c>
      <c r="C38" s="18">
        <v>9.2299999999999993E-2</v>
      </c>
    </row>
    <row r="39" spans="2:3">
      <c r="B39" s="82">
        <v>9.9000000000000005E-2</v>
      </c>
      <c r="C39" s="18">
        <v>9.1999999999999998E-2</v>
      </c>
    </row>
    <row r="40" spans="2:3">
      <c r="B40" s="82">
        <v>0.109</v>
      </c>
      <c r="C40" s="18">
        <v>9.1800000000000007E-2</v>
      </c>
    </row>
    <row r="41" spans="2:3">
      <c r="B41" s="82">
        <v>0.11899999999999999</v>
      </c>
      <c r="C41" s="18">
        <v>9.1499999999999998E-2</v>
      </c>
    </row>
    <row r="42" spans="2:3">
      <c r="B42" s="82">
        <v>0.129</v>
      </c>
      <c r="C42" s="18">
        <v>9.1200000000000003E-2</v>
      </c>
    </row>
    <row r="43" spans="2:3">
      <c r="B43" s="82">
        <v>0.13900000000000001</v>
      </c>
      <c r="C43" s="18">
        <v>9.0899999999999995E-2</v>
      </c>
    </row>
    <row r="44" spans="2:3">
      <c r="B44" s="82">
        <v>0.14899999999999999</v>
      </c>
      <c r="C44" s="18">
        <v>9.0700000000000003E-2</v>
      </c>
    </row>
    <row r="45" spans="2:3">
      <c r="B45" s="82">
        <v>0.15</v>
      </c>
      <c r="C45" s="18">
        <v>9.0700000000000003E-2</v>
      </c>
    </row>
    <row r="46" spans="2:3">
      <c r="B46" s="22"/>
      <c r="C46" s="22"/>
    </row>
    <row r="47" spans="2:3">
      <c r="B47" s="22"/>
      <c r="C47" s="22"/>
    </row>
    <row r="49" spans="2:5">
      <c r="B49" s="132" t="s">
        <v>171</v>
      </c>
      <c r="C49" s="132"/>
      <c r="D49" s="132"/>
      <c r="E49" s="132"/>
    </row>
    <row r="50" spans="2:5">
      <c r="B50" s="80" t="s">
        <v>170</v>
      </c>
      <c r="C50" s="80" t="s">
        <v>167</v>
      </c>
      <c r="D50" s="68" t="s">
        <v>172</v>
      </c>
      <c r="E50" s="68" t="s">
        <v>173</v>
      </c>
    </row>
    <row r="51" spans="2:5">
      <c r="B51" s="18">
        <v>8.9999999999999993E-3</v>
      </c>
      <c r="C51" s="18">
        <v>1.4E-2</v>
      </c>
      <c r="D51" s="20">
        <v>-0.05</v>
      </c>
      <c r="E51" s="18">
        <v>9.8599999999999993E-2</v>
      </c>
    </row>
    <row r="52" spans="2:5">
      <c r="B52" s="18">
        <v>1.9E-2</v>
      </c>
      <c r="C52" s="18">
        <v>2.4E-2</v>
      </c>
      <c r="D52" s="20">
        <v>-0.04</v>
      </c>
      <c r="E52" s="18">
        <v>9.7500000000000003E-2</v>
      </c>
    </row>
    <row r="53" spans="2:5">
      <c r="B53" s="18">
        <v>2.9000000000000001E-2</v>
      </c>
      <c r="C53" s="18">
        <v>3.4000000000000002E-2</v>
      </c>
      <c r="D53" s="20">
        <v>-0.03</v>
      </c>
      <c r="E53" s="18">
        <v>9.64E-2</v>
      </c>
    </row>
    <row r="54" spans="2:5">
      <c r="B54" s="18">
        <v>3.9E-2</v>
      </c>
      <c r="C54" s="18">
        <v>4.3999999999999997E-2</v>
      </c>
      <c r="D54" s="20">
        <v>-0.02</v>
      </c>
      <c r="E54" s="18">
        <v>9.5299999999999996E-2</v>
      </c>
    </row>
    <row r="55" spans="2:5">
      <c r="B55" s="18">
        <v>4.9000000000000002E-2</v>
      </c>
      <c r="C55" s="18">
        <v>5.3999999999999999E-2</v>
      </c>
      <c r="D55" s="20">
        <v>-0.01</v>
      </c>
      <c r="E55" s="18">
        <v>9.4200000000000006E-2</v>
      </c>
    </row>
    <row r="56" spans="2:5">
      <c r="B56" s="69">
        <v>5.8999999999999997E-2</v>
      </c>
      <c r="C56" s="69">
        <v>6.4000000000000001E-2</v>
      </c>
      <c r="D56" s="70">
        <v>0</v>
      </c>
      <c r="E56" s="69">
        <v>9.3100000000000002E-2</v>
      </c>
    </row>
    <row r="57" spans="2:5">
      <c r="B57" s="18">
        <v>6.9000000000000006E-2</v>
      </c>
      <c r="C57" s="18">
        <v>7.3999999999999996E-2</v>
      </c>
      <c r="D57" s="20">
        <v>0.01</v>
      </c>
      <c r="E57" s="18">
        <v>9.1999999999999998E-2</v>
      </c>
    </row>
    <row r="58" spans="2:5">
      <c r="B58" s="18">
        <v>7.9000000000000001E-2</v>
      </c>
      <c r="C58" s="18">
        <v>8.4000000000000005E-2</v>
      </c>
      <c r="D58" s="20">
        <v>0.02</v>
      </c>
      <c r="E58" s="18">
        <v>9.0800000000000006E-2</v>
      </c>
    </row>
    <row r="59" spans="2:5">
      <c r="B59" s="18">
        <v>8.8999999999999996E-2</v>
      </c>
      <c r="C59" s="18">
        <v>9.4E-2</v>
      </c>
      <c r="D59" s="20">
        <v>0.03</v>
      </c>
      <c r="E59" s="18">
        <v>8.9700000000000002E-2</v>
      </c>
    </row>
    <row r="60" spans="2:5">
      <c r="B60" s="18">
        <v>9.9000000000000005E-2</v>
      </c>
      <c r="C60" s="18">
        <v>0.104</v>
      </c>
      <c r="D60" s="20">
        <v>0.04</v>
      </c>
      <c r="E60" s="18">
        <v>8.8599999999999998E-2</v>
      </c>
    </row>
    <row r="61" spans="2:5">
      <c r="B61" s="18">
        <v>0.109</v>
      </c>
      <c r="C61" s="18">
        <v>0.114</v>
      </c>
      <c r="D61" s="20">
        <v>0.05</v>
      </c>
      <c r="E61" s="18">
        <v>8.7400000000000005E-2</v>
      </c>
    </row>
    <row r="62" spans="2:5">
      <c r="B62" s="22"/>
      <c r="C62" s="22"/>
    </row>
    <row r="65" spans="2:3">
      <c r="B65" s="131" t="s">
        <v>174</v>
      </c>
      <c r="C65" s="131"/>
    </row>
    <row r="66" spans="2:3">
      <c r="B66" s="76" t="s">
        <v>175</v>
      </c>
      <c r="C66" s="77" t="s">
        <v>168</v>
      </c>
    </row>
    <row r="67" spans="2:3">
      <c r="B67" s="72">
        <v>1</v>
      </c>
      <c r="C67" s="74">
        <v>0.10489999999999999</v>
      </c>
    </row>
    <row r="68" spans="2:3">
      <c r="B68" s="72">
        <v>2</v>
      </c>
      <c r="C68" s="74">
        <v>9.8900000000000002E-2</v>
      </c>
    </row>
    <row r="69" spans="2:3">
      <c r="B69" s="73">
        <v>3</v>
      </c>
      <c r="C69" s="75">
        <v>9.3100000000000002E-2</v>
      </c>
    </row>
    <row r="70" spans="2:3">
      <c r="B70" s="72">
        <v>4</v>
      </c>
      <c r="C70" s="74">
        <v>8.7300000000000003E-2</v>
      </c>
    </row>
    <row r="71" spans="2:3">
      <c r="B71" s="72">
        <v>5</v>
      </c>
      <c r="C71" s="74">
        <v>8.14E-2</v>
      </c>
    </row>
    <row r="72" spans="2:3">
      <c r="B72" s="78">
        <v>6</v>
      </c>
      <c r="C72" s="79">
        <v>7.5499999999999998E-2</v>
      </c>
    </row>
    <row r="82" spans="2:3">
      <c r="B82" s="127" t="s">
        <v>176</v>
      </c>
      <c r="C82" s="129"/>
    </row>
    <row r="83" spans="2:3">
      <c r="B83" s="76" t="s">
        <v>18</v>
      </c>
      <c r="C83" s="77" t="s">
        <v>168</v>
      </c>
    </row>
    <row r="84" spans="2:3">
      <c r="B84" s="72">
        <v>6</v>
      </c>
      <c r="C84" s="74">
        <v>0.1027</v>
      </c>
    </row>
    <row r="85" spans="2:3">
      <c r="B85" s="72">
        <v>8</v>
      </c>
      <c r="C85" s="74">
        <v>9.6500000000000002E-2</v>
      </c>
    </row>
    <row r="86" spans="2:3">
      <c r="B86" s="73">
        <v>10</v>
      </c>
      <c r="C86" s="75">
        <v>9.3100000000000002E-2</v>
      </c>
    </row>
    <row r="87" spans="2:3">
      <c r="B87" s="72">
        <v>12</v>
      </c>
      <c r="C87" s="74">
        <v>9.0899999999999995E-2</v>
      </c>
    </row>
    <row r="88" spans="2:3">
      <c r="B88" s="72">
        <v>14</v>
      </c>
      <c r="C88" s="74">
        <v>8.9399999999999993E-2</v>
      </c>
    </row>
    <row r="89" spans="2:3">
      <c r="B89" s="72">
        <v>16</v>
      </c>
      <c r="C89" s="74">
        <v>8.8300000000000003E-2</v>
      </c>
    </row>
    <row r="90" spans="2:3">
      <c r="B90" s="72">
        <v>18</v>
      </c>
      <c r="C90" s="74">
        <v>8.7499999999999994E-2</v>
      </c>
    </row>
    <row r="91" spans="2:3">
      <c r="B91" s="78">
        <v>20</v>
      </c>
      <c r="C91" s="79">
        <v>8.6900000000000005E-2</v>
      </c>
    </row>
    <row r="98" spans="2:4">
      <c r="B98" s="127" t="s">
        <v>177</v>
      </c>
      <c r="C98" s="128"/>
      <c r="D98" s="129"/>
    </row>
    <row r="99" spans="2:4">
      <c r="B99" s="68" t="s">
        <v>178</v>
      </c>
      <c r="C99" s="68" t="s">
        <v>172</v>
      </c>
      <c r="D99" s="68" t="s">
        <v>168</v>
      </c>
    </row>
    <row r="100" spans="2:4">
      <c r="B100" s="13">
        <v>306</v>
      </c>
      <c r="C100" s="20">
        <v>-0.3</v>
      </c>
      <c r="D100" s="18">
        <v>0.1226</v>
      </c>
    </row>
    <row r="101" spans="2:4">
      <c r="B101" s="13">
        <v>350</v>
      </c>
      <c r="C101" s="20">
        <v>-0.2</v>
      </c>
      <c r="D101" s="18">
        <v>0.112</v>
      </c>
    </row>
    <row r="102" spans="2:4">
      <c r="B102" s="13">
        <v>394</v>
      </c>
      <c r="C102" s="20">
        <v>-0.1</v>
      </c>
      <c r="D102" s="18">
        <v>0.1022</v>
      </c>
    </row>
    <row r="103" spans="2:4">
      <c r="B103" s="71">
        <v>438</v>
      </c>
      <c r="C103" s="70">
        <v>0</v>
      </c>
      <c r="D103" s="69">
        <v>9.3100000000000002E-2</v>
      </c>
    </row>
    <row r="104" spans="2:4">
      <c r="B104" s="13">
        <v>481</v>
      </c>
      <c r="C104" s="20">
        <v>0.1</v>
      </c>
      <c r="D104" s="18">
        <v>8.48E-2</v>
      </c>
    </row>
    <row r="105" spans="2:4">
      <c r="B105" s="13">
        <v>525</v>
      </c>
      <c r="C105" s="20">
        <v>0.2</v>
      </c>
      <c r="D105" s="18">
        <v>7.6799999999999993E-2</v>
      </c>
    </row>
    <row r="106" spans="2:4">
      <c r="B106" s="13">
        <v>569</v>
      </c>
      <c r="C106" s="20">
        <v>0.3</v>
      </c>
      <c r="D106" s="18">
        <v>6.9400000000000003E-2</v>
      </c>
    </row>
    <row r="115" spans="2:5">
      <c r="B115" s="127" t="s">
        <v>179</v>
      </c>
      <c r="C115" s="128"/>
      <c r="D115" s="128"/>
      <c r="E115" s="129"/>
    </row>
    <row r="116" spans="2:5">
      <c r="B116" s="68" t="s">
        <v>180</v>
      </c>
      <c r="C116" s="68" t="s">
        <v>181</v>
      </c>
      <c r="D116" s="68" t="s">
        <v>172</v>
      </c>
      <c r="E116" s="68" t="s">
        <v>173</v>
      </c>
    </row>
    <row r="117" spans="2:5">
      <c r="B117" s="18">
        <f>$B$121+D117</f>
        <v>2.64E-2</v>
      </c>
      <c r="C117" s="18">
        <f>$C$121+D117</f>
        <v>1.0799999999999997E-2</v>
      </c>
      <c r="D117" s="20">
        <v>-0.04</v>
      </c>
      <c r="E117" s="18">
        <v>0.22170000000000001</v>
      </c>
    </row>
    <row r="118" spans="2:5">
      <c r="B118" s="18">
        <f>$B$121+D118</f>
        <v>3.6400000000000002E-2</v>
      </c>
      <c r="C118" s="18">
        <f>$C$121+D118</f>
        <v>2.0799999999999999E-2</v>
      </c>
      <c r="D118" s="20">
        <v>-0.03</v>
      </c>
      <c r="E118" s="18">
        <v>0.16209999999999999</v>
      </c>
    </row>
    <row r="119" spans="2:5">
      <c r="B119" s="18">
        <f>$B$121+D119</f>
        <v>4.6399999999999997E-2</v>
      </c>
      <c r="C119" s="18">
        <f>$C$121+D119</f>
        <v>3.0799999999999998E-2</v>
      </c>
      <c r="D119" s="20">
        <v>-0.02</v>
      </c>
      <c r="E119" s="18">
        <v>0.12989999999999999</v>
      </c>
    </row>
    <row r="120" spans="2:5">
      <c r="B120" s="18">
        <f>$B$121+D120</f>
        <v>5.6399999999999999E-2</v>
      </c>
      <c r="C120" s="18">
        <f>$C$121+D120</f>
        <v>4.0799999999999996E-2</v>
      </c>
      <c r="D120" s="20">
        <v>-0.01</v>
      </c>
      <c r="E120" s="18">
        <v>0.1086</v>
      </c>
    </row>
    <row r="121" spans="2:5">
      <c r="B121" s="69">
        <v>6.6400000000000001E-2</v>
      </c>
      <c r="C121" s="69">
        <v>5.0799999999999998E-2</v>
      </c>
      <c r="D121" s="70">
        <v>0</v>
      </c>
      <c r="E121" s="69">
        <v>9.3100000000000002E-2</v>
      </c>
    </row>
    <row r="122" spans="2:5">
      <c r="B122" s="18">
        <f>$B$121+D122</f>
        <v>7.6399999999999996E-2</v>
      </c>
      <c r="C122" s="18">
        <f>$C$121+D122</f>
        <v>6.08E-2</v>
      </c>
      <c r="D122" s="20">
        <v>0.01</v>
      </c>
      <c r="E122" s="18">
        <v>8.1100000000000005E-2</v>
      </c>
    </row>
    <row r="123" spans="2:5">
      <c r="B123" s="18">
        <f>$B$121+D123</f>
        <v>8.6400000000000005E-2</v>
      </c>
      <c r="C123" s="18">
        <f>$C$121+D123</f>
        <v>7.0800000000000002E-2</v>
      </c>
      <c r="D123" s="20">
        <v>0.02</v>
      </c>
      <c r="E123" s="18">
        <v>7.1499999999999994E-2</v>
      </c>
    </row>
    <row r="124" spans="2:5">
      <c r="B124" s="18">
        <f>$B$121+D124</f>
        <v>9.64E-2</v>
      </c>
      <c r="C124" s="18">
        <f>$C$121+D124</f>
        <v>8.0799999999999997E-2</v>
      </c>
      <c r="D124" s="20">
        <v>0.03</v>
      </c>
      <c r="E124" s="18">
        <v>6.3600000000000004E-2</v>
      </c>
    </row>
    <row r="125" spans="2:5">
      <c r="B125" s="18">
        <f>$B$121+D125</f>
        <v>0.10639999999999999</v>
      </c>
      <c r="C125" s="18">
        <f>$C$121+D125</f>
        <v>9.0799999999999992E-2</v>
      </c>
      <c r="D125" s="20">
        <v>0.04</v>
      </c>
      <c r="E125" s="18">
        <v>5.7000000000000002E-2</v>
      </c>
    </row>
  </sheetData>
  <mergeCells count="8">
    <mergeCell ref="B115:E115"/>
    <mergeCell ref="B98:D98"/>
    <mergeCell ref="B82:C82"/>
    <mergeCell ref="B1:I1"/>
    <mergeCell ref="B65:C65"/>
    <mergeCell ref="B49:E49"/>
    <mergeCell ref="B27:C27"/>
    <mergeCell ref="B5:C5"/>
  </mergeCells>
  <conditionalFormatting sqref="C7:C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C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:C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:C9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0:D10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E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:E1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levine</dc:creator>
  <cp:keywords/>
  <dc:description/>
  <cp:lastModifiedBy/>
  <cp:revision/>
  <dcterms:created xsi:type="dcterms:W3CDTF">2024-11-14T02:11:46Z</dcterms:created>
  <dcterms:modified xsi:type="dcterms:W3CDTF">2024-12-02T16:38:49Z</dcterms:modified>
  <cp:category/>
  <cp:contentStatus/>
</cp:coreProperties>
</file>