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All Coding Resources/Coding-Resources/Python/03 - Examples/Visualizations/"/>
    </mc:Choice>
  </mc:AlternateContent>
  <xr:revisionPtr revIDLastSave="123" documentId="8_{4FC6CF67-6D11-42A4-947A-5F6F8DBE8CB5}" xr6:coauthVersionLast="47" xr6:coauthVersionMax="47" xr10:uidLastSave="{63357546-EA31-4343-BEA9-82B12133DD8B}"/>
  <bookViews>
    <workbookView xWindow="-120" yWindow="-120" windowWidth="29040" windowHeight="15840" activeTab="2" xr2:uid="{CAB30BF7-35E2-48D9-A3D0-BA85BC86B66D}"/>
  </bookViews>
  <sheets>
    <sheet name="Sheet1" sheetId="1" r:id="rId1"/>
    <sheet name="Nodes" sheetId="2" r:id="rId2"/>
    <sheet name="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5" i="3"/>
  <c r="D4" i="3"/>
  <c r="D3" i="3"/>
  <c r="D2" i="3"/>
  <c r="B2" i="2"/>
  <c r="B3" i="2"/>
  <c r="B4" i="2"/>
  <c r="B5" i="2"/>
  <c r="B6" i="2"/>
  <c r="B7" i="2"/>
  <c r="B8" i="2"/>
  <c r="F19" i="1"/>
  <c r="F18" i="1"/>
  <c r="F17" i="1"/>
  <c r="F16" i="1"/>
  <c r="F15" i="1"/>
  <c r="F14" i="1"/>
  <c r="F13" i="1"/>
  <c r="F12" i="1"/>
  <c r="D13" i="1"/>
  <c r="E13" i="1"/>
  <c r="G13" i="1"/>
  <c r="H13" i="1"/>
  <c r="D14" i="1"/>
  <c r="E14" i="1"/>
  <c r="G14" i="1"/>
  <c r="H14" i="1"/>
  <c r="D15" i="1"/>
  <c r="E15" i="1"/>
  <c r="G15" i="1"/>
  <c r="H15" i="1"/>
  <c r="D16" i="1"/>
  <c r="E16" i="1"/>
  <c r="G16" i="1"/>
  <c r="H16" i="1"/>
  <c r="D17" i="1"/>
  <c r="E17" i="1"/>
  <c r="G17" i="1"/>
  <c r="H17" i="1"/>
  <c r="D18" i="1"/>
  <c r="E18" i="1"/>
  <c r="G18" i="1"/>
  <c r="H18" i="1"/>
  <c r="D19" i="1"/>
  <c r="E19" i="1"/>
  <c r="G19" i="1"/>
  <c r="H19" i="1"/>
  <c r="D12" i="1"/>
  <c r="E12" i="1"/>
  <c r="G12" i="1"/>
  <c r="H12" i="1"/>
  <c r="E8" i="1"/>
  <c r="E9" i="1"/>
  <c r="E10" i="1"/>
  <c r="E11" i="1"/>
  <c r="E5" i="1"/>
  <c r="F8" i="1"/>
  <c r="F9" i="1"/>
  <c r="F10" i="1"/>
  <c r="F11" i="1"/>
  <c r="F5" i="1"/>
  <c r="G8" i="1"/>
  <c r="G9" i="1"/>
  <c r="G10" i="1"/>
  <c r="G11" i="1"/>
  <c r="G5" i="1"/>
  <c r="H8" i="1"/>
  <c r="H9" i="1"/>
  <c r="H10" i="1"/>
  <c r="H11" i="1"/>
  <c r="H5" i="1"/>
  <c r="D8" i="1"/>
  <c r="D5" i="1" s="1"/>
  <c r="B2" i="1" s="1"/>
  <c r="D9" i="1"/>
  <c r="D10" i="1"/>
  <c r="D11" i="1"/>
  <c r="C5" i="1"/>
  <c r="O8" i="1"/>
  <c r="N8" i="1"/>
  <c r="M8" i="1"/>
  <c r="L9" i="1"/>
  <c r="L10" i="1"/>
  <c r="L11" i="1"/>
  <c r="L12" i="1"/>
  <c r="L13" i="1"/>
  <c r="L14" i="1"/>
  <c r="L15" i="1"/>
  <c r="L16" i="1"/>
  <c r="L17" i="1"/>
  <c r="L18" i="1"/>
  <c r="L19" i="1"/>
  <c r="L20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G7" i="1"/>
  <c r="G4" i="1"/>
  <c r="H7" i="1"/>
  <c r="H4" i="1"/>
</calcChain>
</file>

<file path=xl/sharedStrings.xml><?xml version="1.0" encoding="utf-8"?>
<sst xmlns="http://schemas.openxmlformats.org/spreadsheetml/2006/main" count="92" uniqueCount="44">
  <si>
    <t>Tribal Government</t>
  </si>
  <si>
    <t>Sustainability Fund</t>
  </si>
  <si>
    <t>Retention by Tribal Businesses</t>
  </si>
  <si>
    <t>Source</t>
  </si>
  <si>
    <t>Target</t>
  </si>
  <si>
    <t>General Fund</t>
  </si>
  <si>
    <t>ASP (HQ &amp; CNDC)</t>
  </si>
  <si>
    <t>Community Programs</t>
  </si>
  <si>
    <t>Health</t>
  </si>
  <si>
    <t xml:space="preserve">In-Kind Real Estate and Development Fund </t>
  </si>
  <si>
    <t>ASP-Unconquered Life</t>
  </si>
  <si>
    <t>All Other Allocations</t>
  </si>
  <si>
    <t>Value</t>
  </si>
  <si>
    <t>Node</t>
  </si>
  <si>
    <t>name</t>
  </si>
  <si>
    <t>source</t>
  </si>
  <si>
    <t>target</t>
  </si>
  <si>
    <t>value</t>
  </si>
  <si>
    <t>Name of Source</t>
  </si>
  <si>
    <t>Name of Target</t>
  </si>
  <si>
    <t>nodeColor</t>
  </si>
  <si>
    <t>'#6388B4'</t>
  </si>
  <si>
    <t>'#E68900'</t>
  </si>
  <si>
    <t>'#EB4B43'</t>
  </si>
  <si>
    <t>'#BECDE0'</t>
  </si>
  <si>
    <t>'#FFD597'</t>
  </si>
  <si>
    <t>'#F6B7B4'</t>
  </si>
  <si>
    <t>bandColor</t>
  </si>
  <si>
    <t>Programmatic LLCs</t>
  </si>
  <si>
    <t xml:space="preserve">Tribal Business Net Income </t>
  </si>
  <si>
    <t xml:space="preserve"> </t>
  </si>
  <si>
    <t>Color</t>
  </si>
  <si>
    <t>Revenue</t>
  </si>
  <si>
    <t>Operating Expenses</t>
  </si>
  <si>
    <t>COGS</t>
  </si>
  <si>
    <t>Taxes</t>
  </si>
  <si>
    <t>SG&amp;A</t>
  </si>
  <si>
    <t>Licenses &amp; Fees</t>
  </si>
  <si>
    <t>Other</t>
  </si>
  <si>
    <t>LinkColor</t>
  </si>
  <si>
    <t>#6388B4</t>
  </si>
  <si>
    <t>#EB4B43</t>
  </si>
  <si>
    <t>#BECDE0</t>
  </si>
  <si>
    <t>#F6B7B4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</si>
</sst>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2" borderId="1" xfId="2"/>
    <xf numFmtId="9" fontId="2" fillId="2" borderId="1" xfId="2" applyNumberFormat="1"/>
    <xf numFmtId="0" fontId="3" fillId="3" borderId="2" xfId="3"/>
    <xf numFmtId="0" fontId="4" fillId="0" borderId="0" xfId="0" applyFont="1"/>
    <xf numFmtId="0" fontId="0" fillId="0" borderId="0" xfId="0" quotePrefix="1"/>
    <xf numFmtId="41" fontId="0" fillId="0" borderId="0" xfId="0" applyNumberFormat="1"/>
    <xf numFmtId="41" fontId="0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1" fontId="5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</dxf>
    <dxf>
      <font>
        <strike val="0"/>
        <outline val="0"/>
        <shadow val="0"/>
        <u val="none"/>
        <vertAlign val="baseline"/>
        <sz val="11"/>
        <color theme="1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B5A37C-D832-4229-988F-4AD248557884}" name="nodes" displayName="nodes" ref="A1:D8" totalsRowShown="0" headerRowDxfId="4">
  <autoFilter ref="A1:D8" xr:uid="{6CB5A37C-D832-4229-988F-4AD248557884}"/>
  <tableColumns count="4">
    <tableColumn id="1" xr3:uid="{E4CECE15-A9E6-458B-8867-84D1DC43815C}" name="Node"/>
    <tableColumn id="2" xr3:uid="{A464F825-3374-43FA-B7CA-0DAA3F4CA19B}" name="Value" dataDxfId="3">
      <calculatedColumnFormula>MAX(SUMIFS(links[Value], links[Source], nodes[[#This Row],[Node]]), SUMIFS(links[Value], links[Target], nodes[[#This Row],[Node]]) )</calculatedColumnFormula>
    </tableColumn>
    <tableColumn id="3" xr3:uid="{93250735-24D7-48EE-A550-3EBCEC2BD46C}" name="Color"/>
    <tableColumn id="4" xr3:uid="{8CEAF122-3772-4B03-AC43-006A2D020268}" name="Link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A09843-0114-4030-91F2-5F502E78895F}" name="links" displayName="links" ref="A1:D7" totalsRowShown="0" headerRowDxfId="2">
  <autoFilter ref="A1:D7" xr:uid="{53A09843-0114-4030-91F2-5F502E78895F}"/>
  <tableColumns count="4">
    <tableColumn id="1" xr3:uid="{FF6FA4A4-41A6-44F6-9092-A1904F006FFD}" name="Source"/>
    <tableColumn id="2" xr3:uid="{D4ADDC07-D8B1-458D-B04A-BD3FB9016337}" name="Target"/>
    <tableColumn id="3" xr3:uid="{8CE8670C-85CA-4BCA-8413-73D775D3C64B}" name="Value" dataDxfId="1" dataCellStyle="Percent"/>
    <tableColumn id="4" xr3:uid="{F8E1A96B-C6C6-461C-A727-2A7CD26C1CED}" name="Color" dataDxfId="0">
      <calculatedColumnFormula>VLOOKUP(links[[#This Row],[Source]], nodes[], COLUMNS(nodes[#Headers]),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MAC Excel Theme">
  <a:themeElements>
    <a:clrScheme name="DBC-Style">
      <a:dk1>
        <a:srgbClr val="444444"/>
      </a:dk1>
      <a:lt1>
        <a:srgbClr val="FAFAFA"/>
      </a:lt1>
      <a:dk2>
        <a:srgbClr val="3F4953"/>
      </a:dk2>
      <a:lt2>
        <a:srgbClr val="EAEAEA"/>
      </a:lt2>
      <a:accent1>
        <a:srgbClr val="BECDE0"/>
      </a:accent1>
      <a:accent2>
        <a:srgbClr val="FFD597"/>
      </a:accent2>
      <a:accent3>
        <a:srgbClr val="F6B7B4"/>
      </a:accent3>
      <a:accent4>
        <a:srgbClr val="BEE0D2"/>
      </a:accent4>
      <a:accent5>
        <a:srgbClr val="E4C6DC"/>
      </a:accent5>
      <a:accent6>
        <a:srgbClr val="BDDBE1"/>
      </a:accent6>
      <a:hlink>
        <a:srgbClr val="6388B4"/>
      </a:hlink>
      <a:folHlink>
        <a:srgbClr val="BECDE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02C7-9256-4CFD-A76E-9A3BBB3CF689}">
  <dimension ref="B2:V33"/>
  <sheetViews>
    <sheetView workbookViewId="0">
      <selection activeCell="F9" sqref="F9:F19"/>
    </sheetView>
  </sheetViews>
  <sheetFormatPr defaultRowHeight="15" x14ac:dyDescent="0.25"/>
  <cols>
    <col min="2" max="2" width="25.28515625" bestFit="1" customWidth="1"/>
    <col min="3" max="3" width="40.140625" bestFit="1" customWidth="1"/>
    <col min="4" max="8" width="10.7109375" customWidth="1"/>
    <col min="11" max="11" width="40.140625" bestFit="1" customWidth="1"/>
  </cols>
  <sheetData>
    <row r="2" spans="2:15" x14ac:dyDescent="0.25">
      <c r="B2" s="5" t="str">
        <f>_xlfn.TEXTJOIN(",", TRUE, D5:H5)</f>
        <v>'source': [0, 0, 0, 0, 2, 2, 2, 2, 2, 2, 2, 2],'target': [1, 2, 3, 4, 5, 6, 7, 8, 9, 10, 11, 12],'value': [1, 0.6, 0.1, 0.3, 0.342, 0.1788, 0.033, 0.018, 0.0114, 0.0054, 0.0066, 0.0048],'nodeColor': ['#6388B4', '#E68900', '#EB4B43', '#E68900', '#E68900', '#E68900', '#E68900', '#E68900', '#E68900', '#E68900', '#E68900', '#E68900'],'bandColor': ['#BECDE0', '#FFD597', '#F6B7B4', '#FFD597', '#FFD597', '#FFD597', '#FFD597', '#FFD597', '#FFD597', '#FFD597', '#FFD597', '#FFD597']</v>
      </c>
    </row>
    <row r="4" spans="2:15" x14ac:dyDescent="0.25">
      <c r="C4" s="3" t="s">
        <v>14</v>
      </c>
      <c r="D4" s="3" t="s">
        <v>15</v>
      </c>
      <c r="E4" s="3" t="s">
        <v>16</v>
      </c>
      <c r="F4" s="3" t="s">
        <v>17</v>
      </c>
      <c r="G4" s="3" t="str">
        <f>G7</f>
        <v>nodeColor</v>
      </c>
      <c r="H4" s="3" t="str">
        <f>H7</f>
        <v>bandColor</v>
      </c>
    </row>
    <row r="5" spans="2:15" x14ac:dyDescent="0.25">
      <c r="C5" s="5" t="str">
        <f>"'" &amp; C4 &amp; "' :" &amp; "['" &amp; _xlfn.TEXTJOIN("', '", TRUE, K8:K20) &amp; "']"</f>
        <v>'name' :['Tribal Business Net Income ', ' ', 'Tribal Government', 'Sustainability Fund', 'Retention by Tribal Businesses', 'General Fund', 'ASP (HQ &amp; CNDC)', 'Community Programs', 'Health', 'In-Kind Real Estate and Development Fund ', 'ASP-Unconquered Life', 'Programmatic LLCs', 'All Other Allocations']</v>
      </c>
      <c r="D5" s="5" t="str">
        <f>"'" &amp; D4 &amp; "': " &amp; "[" &amp; _xlfn.TEXTJOIN(", ", TRUE, D8:D19) &amp; "]"</f>
        <v>'source': [0, 0, 0, 0, 2, 2, 2, 2, 2, 2, 2, 2]</v>
      </c>
      <c r="E5" s="5" t="str">
        <f>"'" &amp; E4 &amp; "': " &amp; "[" &amp; _xlfn.TEXTJOIN(", ", TRUE, E8:E19) &amp; "]"</f>
        <v>'target': [1, 2, 3, 4, 5, 6, 7, 8, 9, 10, 11, 12]</v>
      </c>
      <c r="F5" s="5" t="str">
        <f>"'" &amp; F4 &amp; "': " &amp; "[" &amp; _xlfn.TEXTJOIN(", ", TRUE, F8:F19) &amp; "]"</f>
        <v>'value': [1, 0.6, 0.1, 0.3, 0.342, 0.1788, 0.033, 0.018, 0.0114, 0.0054, 0.0066, 0.0048]</v>
      </c>
      <c r="G5" s="5" t="str">
        <f>"'" &amp; G4 &amp; "': " &amp; "[" &amp; _xlfn.TEXTJOIN(", ", TRUE, G8:G19) &amp; "]"</f>
        <v>'nodeColor': ['#6388B4', '#E68900', '#EB4B43', '#E68900', '#E68900', '#E68900', '#E68900', '#E68900', '#E68900', '#E68900', '#E68900', '#E68900']</v>
      </c>
      <c r="H5" s="5" t="str">
        <f>"'" &amp; H4 &amp; "': " &amp; "[" &amp; _xlfn.TEXTJOIN(", ", TRUE, H8:H19) &amp; "]"</f>
        <v>'bandColor': ['#BECDE0', '#FFD597', '#F6B7B4', '#FFD597', '#FFD597', '#FFD597', '#FFD597', '#FFD597', '#FFD597', '#FFD597', '#FFD597', '#FFD597']</v>
      </c>
    </row>
    <row r="7" spans="2:15" s="6" customFormat="1" x14ac:dyDescent="0.25">
      <c r="B7" s="6" t="s">
        <v>18</v>
      </c>
      <c r="C7" s="6" t="s">
        <v>19</v>
      </c>
      <c r="D7" s="6" t="s">
        <v>3</v>
      </c>
      <c r="E7" s="6" t="s">
        <v>4</v>
      </c>
      <c r="F7" s="6" t="s">
        <v>12</v>
      </c>
      <c r="G7" s="6" t="str">
        <f>N7</f>
        <v>nodeColor</v>
      </c>
      <c r="H7" s="6" t="str">
        <f>O7</f>
        <v>bandColor</v>
      </c>
      <c r="L7" s="6" t="s">
        <v>13</v>
      </c>
      <c r="M7" s="6" t="s">
        <v>12</v>
      </c>
      <c r="N7" s="6" t="s">
        <v>20</v>
      </c>
      <c r="O7" s="6" t="s">
        <v>27</v>
      </c>
    </row>
    <row r="8" spans="2:15" x14ac:dyDescent="0.25">
      <c r="B8" t="s">
        <v>29</v>
      </c>
      <c r="C8" t="s">
        <v>30</v>
      </c>
      <c r="D8">
        <f t="shared" ref="D8:D19" si="0">VLOOKUP(B8, $K:$L, 2, FALSE)</f>
        <v>0</v>
      </c>
      <c r="E8">
        <f t="shared" ref="E8:E19" si="1">VLOOKUP(C8, $K:$L, 2, FALSE)</f>
        <v>1</v>
      </c>
      <c r="F8" s="1">
        <f>VLOOKUP($C8, $K:$M, COLUMNS($K$7:$M$7), FALSE)</f>
        <v>1</v>
      </c>
      <c r="G8" s="1" t="str">
        <f>VLOOKUP($C8, $K:$O, COLUMNS($K$7:N$7), FALSE)</f>
        <v>'#6388B4'</v>
      </c>
      <c r="H8" s="1" t="str">
        <f>VLOOKUP($C8, $K:$O, COLUMNS($K$7:O$7), FALSE)</f>
        <v>'#BECDE0'</v>
      </c>
      <c r="K8" t="s">
        <v>29</v>
      </c>
      <c r="L8" s="3">
        <v>0</v>
      </c>
      <c r="M8" s="4">
        <f>M9</f>
        <v>1</v>
      </c>
      <c r="N8" s="4" t="str">
        <f>N9</f>
        <v>'#6388B4'</v>
      </c>
      <c r="O8" s="4" t="str">
        <f>O9</f>
        <v>'#BECDE0'</v>
      </c>
    </row>
    <row r="9" spans="2:15" x14ac:dyDescent="0.25">
      <c r="B9" t="s">
        <v>29</v>
      </c>
      <c r="C9" t="s">
        <v>0</v>
      </c>
      <c r="D9">
        <f t="shared" si="0"/>
        <v>0</v>
      </c>
      <c r="E9">
        <f t="shared" si="1"/>
        <v>2</v>
      </c>
      <c r="F9" s="1">
        <f>VLOOKUP($C9, $K:$M, COLUMNS($K$7:$M$7), FALSE)</f>
        <v>0.6</v>
      </c>
      <c r="G9" s="1" t="str">
        <f>VLOOKUP($C9, $K:$O, COLUMNS($K$7:N$7), FALSE)</f>
        <v>'#E68900'</v>
      </c>
      <c r="H9" s="1" t="str">
        <f>VLOOKUP($C9, $K:$O, COLUMNS($K$7:O$7), FALSE)</f>
        <v>'#FFD597'</v>
      </c>
      <c r="K9" t="s">
        <v>30</v>
      </c>
      <c r="L9" s="3">
        <f>L8 + 1</f>
        <v>1</v>
      </c>
      <c r="M9" s="4">
        <v>1</v>
      </c>
      <c r="N9" s="3" t="s">
        <v>21</v>
      </c>
      <c r="O9" s="3" t="s">
        <v>24</v>
      </c>
    </row>
    <row r="10" spans="2:15" x14ac:dyDescent="0.25">
      <c r="B10" t="s">
        <v>29</v>
      </c>
      <c r="C10" t="s">
        <v>1</v>
      </c>
      <c r="D10">
        <f t="shared" si="0"/>
        <v>0</v>
      </c>
      <c r="E10">
        <f t="shared" si="1"/>
        <v>3</v>
      </c>
      <c r="F10" s="1">
        <f>VLOOKUP($C10, $K:$M, COLUMNS($K$7:$M$7), FALSE)</f>
        <v>0.1</v>
      </c>
      <c r="G10" s="1" t="str">
        <f>VLOOKUP($C10, $K:$O, COLUMNS($K$7:N$7), FALSE)</f>
        <v>'#EB4B43'</v>
      </c>
      <c r="H10" s="1" t="str">
        <f>VLOOKUP($C10, $K:$O, COLUMNS($K$7:O$7), FALSE)</f>
        <v>'#F6B7B4'</v>
      </c>
      <c r="K10" t="s">
        <v>0</v>
      </c>
      <c r="L10" s="3">
        <f>L9 + 1</f>
        <v>2</v>
      </c>
      <c r="M10" s="4">
        <v>0.6</v>
      </c>
      <c r="N10" s="3" t="s">
        <v>22</v>
      </c>
      <c r="O10" s="3" t="s">
        <v>25</v>
      </c>
    </row>
    <row r="11" spans="2:15" x14ac:dyDescent="0.25">
      <c r="B11" t="s">
        <v>29</v>
      </c>
      <c r="C11" t="s">
        <v>2</v>
      </c>
      <c r="D11">
        <f t="shared" si="0"/>
        <v>0</v>
      </c>
      <c r="E11">
        <f t="shared" si="1"/>
        <v>4</v>
      </c>
      <c r="F11" s="1">
        <f>VLOOKUP($C11, $K:$M, COLUMNS($K$7:$M$7), FALSE)</f>
        <v>0.3</v>
      </c>
      <c r="G11" s="1" t="str">
        <f>VLOOKUP($C11, $K:$O, COLUMNS($K$7:N$7), FALSE)</f>
        <v>'#E68900'</v>
      </c>
      <c r="H11" s="1" t="str">
        <f>VLOOKUP($C11, $K:$O, COLUMNS($K$7:O$7), FALSE)</f>
        <v>'#FFD597'</v>
      </c>
      <c r="K11" t="s">
        <v>1</v>
      </c>
      <c r="L11" s="3">
        <f t="shared" ref="L11:L20" si="2">L10 + 1</f>
        <v>3</v>
      </c>
      <c r="M11" s="4">
        <v>0.1</v>
      </c>
      <c r="N11" s="3" t="s">
        <v>23</v>
      </c>
      <c r="O11" s="3" t="s">
        <v>26</v>
      </c>
    </row>
    <row r="12" spans="2:15" x14ac:dyDescent="0.25">
      <c r="B12" t="s">
        <v>0</v>
      </c>
      <c r="C12" t="s">
        <v>5</v>
      </c>
      <c r="D12">
        <f t="shared" si="0"/>
        <v>2</v>
      </c>
      <c r="E12">
        <f t="shared" si="1"/>
        <v>5</v>
      </c>
      <c r="F12" s="1">
        <f>$F$9 * VLOOKUP($C12, $K:$M, COLUMNS($K$7:$M$7), FALSE)</f>
        <v>0.34199999999999997</v>
      </c>
      <c r="G12" s="1" t="str">
        <f>VLOOKUP($C12, $K:$O, COLUMNS($K$7:N$7), FALSE)</f>
        <v>'#E68900'</v>
      </c>
      <c r="H12" s="1" t="str">
        <f>VLOOKUP($C12, $K:$O, COLUMNS($K$7:O$7), FALSE)</f>
        <v>'#FFD597'</v>
      </c>
      <c r="K12" t="s">
        <v>2</v>
      </c>
      <c r="L12" s="3">
        <f t="shared" si="2"/>
        <v>4</v>
      </c>
      <c r="M12" s="4">
        <v>0.3</v>
      </c>
      <c r="N12" s="3" t="str">
        <f t="shared" ref="N12:O20" si="3">N$10</f>
        <v>'#E68900'</v>
      </c>
      <c r="O12" s="3" t="str">
        <f t="shared" si="3"/>
        <v>'#FFD597'</v>
      </c>
    </row>
    <row r="13" spans="2:15" x14ac:dyDescent="0.25">
      <c r="B13" t="s">
        <v>0</v>
      </c>
      <c r="C13" t="s">
        <v>6</v>
      </c>
      <c r="D13">
        <f t="shared" si="0"/>
        <v>2</v>
      </c>
      <c r="E13">
        <f t="shared" si="1"/>
        <v>6</v>
      </c>
      <c r="F13" s="1">
        <f t="shared" ref="F13:F19" si="4">$F$9 * VLOOKUP($C13, $K:$M, COLUMNS($K$7:$M$7), FALSE)</f>
        <v>0.17879999999999999</v>
      </c>
      <c r="G13" s="1" t="str">
        <f>VLOOKUP($C13, $K:$O, COLUMNS($K$7:N$7), FALSE)</f>
        <v>'#E68900'</v>
      </c>
      <c r="H13" s="1" t="str">
        <f>VLOOKUP($C13, $K:$O, COLUMNS($K$7:O$7), FALSE)</f>
        <v>'#FFD597'</v>
      </c>
      <c r="K13" t="s">
        <v>5</v>
      </c>
      <c r="L13" s="3">
        <f t="shared" si="2"/>
        <v>5</v>
      </c>
      <c r="M13" s="4">
        <v>0.56999999999999995</v>
      </c>
      <c r="N13" s="3" t="str">
        <f t="shared" si="3"/>
        <v>'#E68900'</v>
      </c>
      <c r="O13" s="3" t="str">
        <f t="shared" si="3"/>
        <v>'#FFD597'</v>
      </c>
    </row>
    <row r="14" spans="2:15" x14ac:dyDescent="0.25">
      <c r="B14" t="s">
        <v>0</v>
      </c>
      <c r="C14" t="s">
        <v>7</v>
      </c>
      <c r="D14">
        <f t="shared" si="0"/>
        <v>2</v>
      </c>
      <c r="E14">
        <f t="shared" si="1"/>
        <v>7</v>
      </c>
      <c r="F14" s="1">
        <f t="shared" si="4"/>
        <v>3.3000000000000002E-2</v>
      </c>
      <c r="G14" s="1" t="str">
        <f>VLOOKUP($C14, $K:$O, COLUMNS($K$7:N$7), FALSE)</f>
        <v>'#E68900'</v>
      </c>
      <c r="H14" s="1" t="str">
        <f>VLOOKUP($C14, $K:$O, COLUMNS($K$7:O$7), FALSE)</f>
        <v>'#FFD597'</v>
      </c>
      <c r="K14" t="s">
        <v>6</v>
      </c>
      <c r="L14" s="3">
        <f t="shared" si="2"/>
        <v>6</v>
      </c>
      <c r="M14" s="4">
        <v>0.29799999999999999</v>
      </c>
      <c r="N14" s="3" t="str">
        <f t="shared" si="3"/>
        <v>'#E68900'</v>
      </c>
      <c r="O14" s="3" t="str">
        <f t="shared" si="3"/>
        <v>'#FFD597'</v>
      </c>
    </row>
    <row r="15" spans="2:15" x14ac:dyDescent="0.25">
      <c r="B15" t="s">
        <v>0</v>
      </c>
      <c r="C15" t="s">
        <v>8</v>
      </c>
      <c r="D15">
        <f t="shared" si="0"/>
        <v>2</v>
      </c>
      <c r="E15">
        <f t="shared" si="1"/>
        <v>8</v>
      </c>
      <c r="F15" s="1">
        <f t="shared" si="4"/>
        <v>1.7999999999999999E-2</v>
      </c>
      <c r="G15" s="1" t="str">
        <f>VLOOKUP($C15, $K:$O, COLUMNS($K$7:N$7), FALSE)</f>
        <v>'#E68900'</v>
      </c>
      <c r="H15" s="1" t="str">
        <f>VLOOKUP($C15, $K:$O, COLUMNS($K$7:O$7), FALSE)</f>
        <v>'#FFD597'</v>
      </c>
      <c r="K15" t="s">
        <v>7</v>
      </c>
      <c r="L15" s="3">
        <f t="shared" si="2"/>
        <v>7</v>
      </c>
      <c r="M15" s="4">
        <v>5.5E-2</v>
      </c>
      <c r="N15" s="3" t="str">
        <f t="shared" si="3"/>
        <v>'#E68900'</v>
      </c>
      <c r="O15" s="3" t="str">
        <f t="shared" si="3"/>
        <v>'#FFD597'</v>
      </c>
    </row>
    <row r="16" spans="2:15" x14ac:dyDescent="0.25">
      <c r="B16" t="s">
        <v>0</v>
      </c>
      <c r="C16" t="s">
        <v>9</v>
      </c>
      <c r="D16">
        <f t="shared" si="0"/>
        <v>2</v>
      </c>
      <c r="E16">
        <f t="shared" si="1"/>
        <v>9</v>
      </c>
      <c r="F16" s="1">
        <f t="shared" si="4"/>
        <v>1.1399999999999999E-2</v>
      </c>
      <c r="G16" s="1" t="str">
        <f>VLOOKUP($C16, $K:$O, COLUMNS($K$7:N$7), FALSE)</f>
        <v>'#E68900'</v>
      </c>
      <c r="H16" s="1" t="str">
        <f>VLOOKUP($C16, $K:$O, COLUMNS($K$7:O$7), FALSE)</f>
        <v>'#FFD597'</v>
      </c>
      <c r="K16" t="s">
        <v>8</v>
      </c>
      <c r="L16" s="3">
        <f t="shared" si="2"/>
        <v>8</v>
      </c>
      <c r="M16" s="4">
        <v>0.03</v>
      </c>
      <c r="N16" s="3" t="str">
        <f t="shared" si="3"/>
        <v>'#E68900'</v>
      </c>
      <c r="O16" s="3" t="str">
        <f t="shared" si="3"/>
        <v>'#FFD597'</v>
      </c>
    </row>
    <row r="17" spans="2:22" x14ac:dyDescent="0.25">
      <c r="B17" t="s">
        <v>0</v>
      </c>
      <c r="C17" t="s">
        <v>10</v>
      </c>
      <c r="D17">
        <f t="shared" si="0"/>
        <v>2</v>
      </c>
      <c r="E17">
        <f t="shared" si="1"/>
        <v>10</v>
      </c>
      <c r="F17" s="1">
        <f t="shared" si="4"/>
        <v>5.3999999999999994E-3</v>
      </c>
      <c r="G17" s="1" t="str">
        <f>VLOOKUP($C17, $K:$O, COLUMNS($K$7:N$7), FALSE)</f>
        <v>'#E68900'</v>
      </c>
      <c r="H17" s="1" t="str">
        <f>VLOOKUP($C17, $K:$O, COLUMNS($K$7:O$7), FALSE)</f>
        <v>'#FFD597'</v>
      </c>
      <c r="K17" t="s">
        <v>9</v>
      </c>
      <c r="L17" s="3">
        <f t="shared" si="2"/>
        <v>9</v>
      </c>
      <c r="M17" s="4">
        <v>1.9E-2</v>
      </c>
      <c r="N17" s="3" t="str">
        <f t="shared" si="3"/>
        <v>'#E68900'</v>
      </c>
      <c r="O17" s="3" t="str">
        <f t="shared" si="3"/>
        <v>'#FFD597'</v>
      </c>
    </row>
    <row r="18" spans="2:22" x14ac:dyDescent="0.25">
      <c r="B18" t="s">
        <v>0</v>
      </c>
      <c r="C18" t="s">
        <v>28</v>
      </c>
      <c r="D18">
        <f t="shared" si="0"/>
        <v>2</v>
      </c>
      <c r="E18">
        <f t="shared" si="1"/>
        <v>11</v>
      </c>
      <c r="F18" s="1">
        <f t="shared" si="4"/>
        <v>6.5999999999999991E-3</v>
      </c>
      <c r="G18" s="1" t="str">
        <f>VLOOKUP($C18, $K:$O, COLUMNS($K$7:N$7), FALSE)</f>
        <v>'#E68900'</v>
      </c>
      <c r="H18" s="1" t="str">
        <f>VLOOKUP($C18, $K:$O, COLUMNS($K$7:O$7), FALSE)</f>
        <v>'#FFD597'</v>
      </c>
      <c r="K18" t="s">
        <v>10</v>
      </c>
      <c r="L18" s="3">
        <f t="shared" si="2"/>
        <v>10</v>
      </c>
      <c r="M18" s="4">
        <v>8.9999999999999993E-3</v>
      </c>
      <c r="N18" s="3" t="str">
        <f t="shared" si="3"/>
        <v>'#E68900'</v>
      </c>
      <c r="O18" s="3" t="str">
        <f t="shared" si="3"/>
        <v>'#FFD597'</v>
      </c>
    </row>
    <row r="19" spans="2:22" x14ac:dyDescent="0.25">
      <c r="B19" t="s">
        <v>0</v>
      </c>
      <c r="C19" t="s">
        <v>11</v>
      </c>
      <c r="D19">
        <f t="shared" si="0"/>
        <v>2</v>
      </c>
      <c r="E19">
        <f t="shared" si="1"/>
        <v>12</v>
      </c>
      <c r="F19" s="1">
        <f t="shared" si="4"/>
        <v>4.7999999999999996E-3</v>
      </c>
      <c r="G19" s="1" t="str">
        <f>VLOOKUP($C19, $K:$O, COLUMNS($K$7:N$7), FALSE)</f>
        <v>'#E68900'</v>
      </c>
      <c r="H19" s="1" t="str">
        <f>VLOOKUP($C19, $K:$O, COLUMNS($K$7:O$7), FALSE)</f>
        <v>'#FFD597'</v>
      </c>
      <c r="K19" t="s">
        <v>28</v>
      </c>
      <c r="L19" s="3">
        <f t="shared" si="2"/>
        <v>11</v>
      </c>
      <c r="M19" s="4">
        <v>1.0999999999999999E-2</v>
      </c>
      <c r="N19" s="3" t="str">
        <f t="shared" si="3"/>
        <v>'#E68900'</v>
      </c>
      <c r="O19" s="3" t="str">
        <f t="shared" si="3"/>
        <v>'#FFD597'</v>
      </c>
    </row>
    <row r="20" spans="2:22" x14ac:dyDescent="0.25">
      <c r="K20" t="s">
        <v>11</v>
      </c>
      <c r="L20" s="3">
        <f t="shared" si="2"/>
        <v>12</v>
      </c>
      <c r="M20" s="4">
        <v>8.0000000000000002E-3</v>
      </c>
      <c r="N20" s="3" t="str">
        <f t="shared" si="3"/>
        <v>'#E68900'</v>
      </c>
      <c r="O20" s="3" t="str">
        <f t="shared" si="3"/>
        <v>'#FFD597'</v>
      </c>
    </row>
    <row r="25" spans="2:22" x14ac:dyDescent="0.25">
      <c r="U25" s="1"/>
      <c r="V25" s="2"/>
    </row>
    <row r="26" spans="2:22" x14ac:dyDescent="0.25">
      <c r="U26" s="1"/>
      <c r="V26" s="2"/>
    </row>
    <row r="27" spans="2:22" x14ac:dyDescent="0.25">
      <c r="U27" s="1"/>
      <c r="V27" s="2"/>
    </row>
    <row r="28" spans="2:22" x14ac:dyDescent="0.25">
      <c r="U28" s="1"/>
      <c r="V28" s="2"/>
    </row>
    <row r="29" spans="2:22" x14ac:dyDescent="0.25">
      <c r="U29" s="1"/>
      <c r="V29" s="2"/>
    </row>
    <row r="30" spans="2:22" x14ac:dyDescent="0.25">
      <c r="U30" s="1"/>
      <c r="V30" s="2"/>
    </row>
    <row r="31" spans="2:22" x14ac:dyDescent="0.25">
      <c r="U31" s="1"/>
      <c r="V31" s="2"/>
    </row>
    <row r="32" spans="2:22" x14ac:dyDescent="0.25">
      <c r="U32" s="1"/>
      <c r="V32" s="2"/>
    </row>
    <row r="33" spans="21:22" x14ac:dyDescent="0.25">
      <c r="U33" s="2"/>
      <c r="V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B6F4-B7BC-4AFB-B418-091EA8EEE778}">
  <dimension ref="A1:D8"/>
  <sheetViews>
    <sheetView zoomScale="115" zoomScaleNormal="115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2.7109375" customWidth="1"/>
    <col min="3" max="3" width="12.85546875" bestFit="1" customWidth="1"/>
    <col min="4" max="4" width="11.5703125" bestFit="1" customWidth="1"/>
  </cols>
  <sheetData>
    <row r="1" spans="1:4" x14ac:dyDescent="0.25">
      <c r="A1" s="10" t="s">
        <v>13</v>
      </c>
      <c r="B1" s="10" t="s">
        <v>12</v>
      </c>
      <c r="C1" s="10" t="s">
        <v>31</v>
      </c>
      <c r="D1" s="10" t="s">
        <v>39</v>
      </c>
    </row>
    <row r="2" spans="1:4" x14ac:dyDescent="0.25">
      <c r="A2" t="s">
        <v>32</v>
      </c>
      <c r="B2">
        <f>MAX(SUMIFS(links[Value], links[Source], nodes[[#This Row],[Node]]), SUMIFS(links[Value], links[Target], nodes[[#This Row],[Node]]) )</f>
        <v>1000</v>
      </c>
      <c r="C2" t="s">
        <v>40</v>
      </c>
      <c r="D2" t="s">
        <v>42</v>
      </c>
    </row>
    <row r="3" spans="1:4" x14ac:dyDescent="0.25">
      <c r="A3" t="s">
        <v>33</v>
      </c>
      <c r="B3">
        <f>MAX(SUMIFS(links[Value], links[Source], nodes[[#This Row],[Node]]), SUMIFS(links[Value], links[Target], nodes[[#This Row],[Node]]) )</f>
        <v>700</v>
      </c>
      <c r="C3" t="s">
        <v>41</v>
      </c>
      <c r="D3" t="s">
        <v>43</v>
      </c>
    </row>
    <row r="4" spans="1:4" x14ac:dyDescent="0.25">
      <c r="A4" t="s">
        <v>34</v>
      </c>
      <c r="B4">
        <f>MAX(SUMIFS(links[Value], links[Source], nodes[[#This Row],[Node]]), SUMIFS(links[Value], links[Target], nodes[[#This Row],[Node]]) )</f>
        <v>200</v>
      </c>
      <c r="C4" t="s">
        <v>40</v>
      </c>
      <c r="D4" s="13"/>
    </row>
    <row r="5" spans="1:4" x14ac:dyDescent="0.25">
      <c r="A5" t="s">
        <v>35</v>
      </c>
      <c r="B5">
        <f>MAX(SUMIFS(links[Value], links[Source], nodes[[#This Row],[Node]]), SUMIFS(links[Value], links[Target], nodes[[#This Row],[Node]]) )</f>
        <v>100</v>
      </c>
      <c r="C5" t="s">
        <v>40</v>
      </c>
      <c r="D5" s="13"/>
    </row>
    <row r="6" spans="1:4" x14ac:dyDescent="0.25">
      <c r="A6" t="s">
        <v>36</v>
      </c>
      <c r="B6">
        <f>MAX(SUMIFS(links[Value], links[Source], nodes[[#This Row],[Node]]), SUMIFS(links[Value], links[Target], nodes[[#This Row],[Node]]) )</f>
        <v>500</v>
      </c>
      <c r="C6" t="s">
        <v>41</v>
      </c>
      <c r="D6" s="13"/>
    </row>
    <row r="7" spans="1:4" x14ac:dyDescent="0.25">
      <c r="A7" t="s">
        <v>37</v>
      </c>
      <c r="B7">
        <f>MAX(SUMIFS(links[Value], links[Source], nodes[[#This Row],[Node]]), SUMIFS(links[Value], links[Target], nodes[[#This Row],[Node]]) )</f>
        <v>100</v>
      </c>
      <c r="C7" t="s">
        <v>41</v>
      </c>
      <c r="D7" s="13"/>
    </row>
    <row r="8" spans="1:4" x14ac:dyDescent="0.25">
      <c r="A8" t="s">
        <v>38</v>
      </c>
      <c r="B8">
        <f>MAX(SUMIFS(links[Value], links[Source], nodes[[#This Row],[Node]]), SUMIFS(links[Value], links[Target], nodes[[#This Row],[Node]]) )</f>
        <v>100</v>
      </c>
      <c r="C8" t="s">
        <v>41</v>
      </c>
      <c r="D8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A9BA-D695-4C93-BE01-D0FF59F94286}">
  <dimension ref="A1:D12"/>
  <sheetViews>
    <sheetView tabSelected="1" workbookViewId="0">
      <selection activeCell="C1" sqref="C1"/>
    </sheetView>
  </sheetViews>
  <sheetFormatPr defaultRowHeight="15" x14ac:dyDescent="0.25"/>
  <cols>
    <col min="1" max="2" width="18.85546875" bestFit="1" customWidth="1"/>
    <col min="3" max="3" width="14.140625" style="8" bestFit="1" customWidth="1"/>
    <col min="4" max="4" width="8.7109375" bestFit="1" customWidth="1"/>
  </cols>
  <sheetData>
    <row r="1" spans="1:4" x14ac:dyDescent="0.25">
      <c r="A1" s="11" t="s">
        <v>3</v>
      </c>
      <c r="B1" s="11" t="s">
        <v>4</v>
      </c>
      <c r="C1" s="12" t="s">
        <v>12</v>
      </c>
      <c r="D1" s="11" t="s">
        <v>31</v>
      </c>
    </row>
    <row r="2" spans="1:4" x14ac:dyDescent="0.25">
      <c r="A2" s="7" t="s">
        <v>32</v>
      </c>
      <c r="B2" t="s">
        <v>34</v>
      </c>
      <c r="C2" s="9">
        <v>200</v>
      </c>
      <c r="D2" t="str">
        <f>VLOOKUP(links[[#This Row],[Source]], nodes[], COLUMNS(nodes[#Headers]), FALSE)</f>
        <v>#BECDE0</v>
      </c>
    </row>
    <row r="3" spans="1:4" x14ac:dyDescent="0.25">
      <c r="A3" s="7" t="s">
        <v>32</v>
      </c>
      <c r="B3" t="s">
        <v>35</v>
      </c>
      <c r="C3" s="9">
        <v>100</v>
      </c>
      <c r="D3" t="str">
        <f>VLOOKUP(links[[#This Row],[Source]], nodes[], COLUMNS(nodes[#Headers]), FALSE)</f>
        <v>#BECDE0</v>
      </c>
    </row>
    <row r="4" spans="1:4" x14ac:dyDescent="0.25">
      <c r="A4" s="7" t="s">
        <v>32</v>
      </c>
      <c r="B4" t="s">
        <v>33</v>
      </c>
      <c r="C4" s="9">
        <v>700</v>
      </c>
      <c r="D4" t="str">
        <f>VLOOKUP(links[[#This Row],[Source]], nodes[], COLUMNS(nodes[#Headers]), FALSE)</f>
        <v>#BECDE0</v>
      </c>
    </row>
    <row r="5" spans="1:4" x14ac:dyDescent="0.25">
      <c r="A5" t="s">
        <v>33</v>
      </c>
      <c r="B5" t="s">
        <v>36</v>
      </c>
      <c r="C5" s="9">
        <v>500</v>
      </c>
      <c r="D5" t="str">
        <f>VLOOKUP(links[[#This Row],[Source]], nodes[], COLUMNS(nodes[#Headers]), FALSE)</f>
        <v>#F6B7B4</v>
      </c>
    </row>
    <row r="6" spans="1:4" x14ac:dyDescent="0.25">
      <c r="A6" t="s">
        <v>33</v>
      </c>
      <c r="B6" t="s">
        <v>37</v>
      </c>
      <c r="C6" s="9">
        <v>100</v>
      </c>
      <c r="D6" t="str">
        <f>VLOOKUP(links[[#This Row],[Source]], nodes[], COLUMNS(nodes[#Headers]), FALSE)</f>
        <v>#F6B7B4</v>
      </c>
    </row>
    <row r="7" spans="1:4" x14ac:dyDescent="0.25">
      <c r="A7" t="s">
        <v>33</v>
      </c>
      <c r="B7" t="s">
        <v>38</v>
      </c>
      <c r="C7" s="9">
        <v>100</v>
      </c>
      <c r="D7" t="str">
        <f>VLOOKUP(links[[#This Row],[Source]], nodes[], COLUMNS(nodes[#Headers]), FALSE)</f>
        <v>#F6B7B4</v>
      </c>
    </row>
    <row r="8" spans="1:4" x14ac:dyDescent="0.25">
      <c r="C8" s="9"/>
    </row>
    <row r="9" spans="1:4" x14ac:dyDescent="0.25">
      <c r="C9" s="9"/>
    </row>
    <row r="10" spans="1:4" x14ac:dyDescent="0.25">
      <c r="C10" s="9"/>
    </row>
    <row r="11" spans="1:4" x14ac:dyDescent="0.25">
      <c r="C11" s="9"/>
    </row>
    <row r="12" spans="1:4" x14ac:dyDescent="0.25">
      <c r="C1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2023-03-30T21:02:31Z</dcterms:created>
  <dcterms:modified xsi:type="dcterms:W3CDTF">2023-03-31T16:34:38Z</dcterms:modified>
</cp:coreProperties>
</file>