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y1\OneDrive\Documents\DScourseS20\FinalProject\Analysis_Carpenter\Example Functions\"/>
    </mc:Choice>
  </mc:AlternateContent>
  <xr:revisionPtr revIDLastSave="0" documentId="13_ncr:1_{ADAD32FA-C02A-43BA-8159-48801D693DBC}" xr6:coauthVersionLast="44" xr6:coauthVersionMax="44" xr10:uidLastSave="{00000000-0000-0000-0000-000000000000}"/>
  <bookViews>
    <workbookView xWindow="-22597" yWindow="-3773" windowWidth="22695" windowHeight="14596" xr2:uid="{6E0FF362-F7E2-4986-8190-DAF7F8611905}"/>
  </bookViews>
  <sheets>
    <sheet name="Sheet1" sheetId="1" r:id="rId1"/>
  </sheets>
  <definedNames>
    <definedName name="solver_adj" localSheetId="0" hidden="1">Sheet1!$J$37:$N$37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Sheet1!$O$37</definedName>
    <definedName name="solver_lhs2" localSheetId="0" hidden="1">Sheet1!$Q$64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Sheet1!$T$37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0.07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7" i="1" l="1"/>
  <c r="R37" i="1"/>
  <c r="R38" i="1"/>
  <c r="R39" i="1"/>
  <c r="R40" i="1"/>
  <c r="R41" i="1"/>
  <c r="R42" i="1"/>
  <c r="R43" i="1"/>
  <c r="R44" i="1"/>
  <c r="R45" i="1"/>
  <c r="R46" i="1"/>
  <c r="R47" i="1"/>
  <c r="O45" i="1" l="1"/>
  <c r="O42" i="1"/>
  <c r="O43" i="1"/>
  <c r="O47" i="1"/>
  <c r="O41" i="1"/>
  <c r="O38" i="1"/>
  <c r="O39" i="1"/>
  <c r="O37" i="1"/>
  <c r="O44" i="1"/>
  <c r="O46" i="1"/>
  <c r="O40" i="1"/>
  <c r="N12" i="1" l="1"/>
  <c r="M12" i="1"/>
  <c r="L12" i="1"/>
  <c r="K12" i="1"/>
  <c r="N11" i="1"/>
  <c r="M11" i="1"/>
  <c r="M36" i="1" s="1"/>
  <c r="Z34" i="1" s="1"/>
  <c r="L11" i="1"/>
  <c r="K11" i="1"/>
  <c r="K36" i="1" s="1"/>
  <c r="X34" i="1" s="1"/>
  <c r="J11" i="1"/>
  <c r="I13" i="1"/>
  <c r="N13" i="1" s="1"/>
  <c r="J12" i="1"/>
  <c r="P11" i="1" l="1"/>
  <c r="U11" i="1" s="1"/>
  <c r="Q11" i="1"/>
  <c r="V11" i="1" s="1"/>
  <c r="L36" i="1"/>
  <c r="Y34" i="1" s="1"/>
  <c r="R11" i="1"/>
  <c r="W11" i="1" s="1"/>
  <c r="O11" i="1"/>
  <c r="T11" i="1" s="1"/>
  <c r="J36" i="1"/>
  <c r="W34" i="1" s="1"/>
  <c r="S11" i="1"/>
  <c r="X11" i="1" s="1"/>
  <c r="N36" i="1"/>
  <c r="AA34" i="1" s="1"/>
  <c r="K13" i="1"/>
  <c r="P13" i="1" s="1"/>
  <c r="I14" i="1"/>
  <c r="M13" i="1"/>
  <c r="R13" i="1" s="1"/>
  <c r="L13" i="1"/>
  <c r="Q13" i="1" s="1"/>
  <c r="J13" i="1"/>
  <c r="O13" i="1" s="1"/>
  <c r="S13" i="1"/>
  <c r="V35" i="1" l="1" a="1"/>
  <c r="I15" i="1"/>
  <c r="N14" i="1"/>
  <c r="S14" i="1" s="1"/>
  <c r="M14" i="1"/>
  <c r="R14" i="1" s="1"/>
  <c r="L14" i="1"/>
  <c r="Q14" i="1" s="1"/>
  <c r="K14" i="1"/>
  <c r="P14" i="1" s="1"/>
  <c r="J14" i="1"/>
  <c r="O14" i="1" s="1"/>
  <c r="V35" i="1" l="1"/>
  <c r="V39" i="1"/>
  <c r="V38" i="1"/>
  <c r="V36" i="1"/>
  <c r="V37" i="1"/>
  <c r="I16" i="1"/>
  <c r="J15" i="1"/>
  <c r="O15" i="1" s="1"/>
  <c r="N15" i="1"/>
  <c r="S15" i="1" s="1"/>
  <c r="L15" i="1"/>
  <c r="Q15" i="1" s="1"/>
  <c r="M15" i="1"/>
  <c r="R15" i="1" s="1"/>
  <c r="K15" i="1"/>
  <c r="P15" i="1" s="1"/>
  <c r="I17" i="1" l="1"/>
  <c r="N16" i="1"/>
  <c r="S16" i="1" s="1"/>
  <c r="M16" i="1"/>
  <c r="R16" i="1" s="1"/>
  <c r="L16" i="1"/>
  <c r="Q16" i="1" s="1"/>
  <c r="K16" i="1"/>
  <c r="P16" i="1" s="1"/>
  <c r="J16" i="1"/>
  <c r="O16" i="1" s="1"/>
  <c r="I18" i="1" l="1"/>
  <c r="N17" i="1"/>
  <c r="S17" i="1" s="1"/>
  <c r="L17" i="1"/>
  <c r="Q17" i="1" s="1"/>
  <c r="M17" i="1"/>
  <c r="R17" i="1" s="1"/>
  <c r="K17" i="1"/>
  <c r="P17" i="1" s="1"/>
  <c r="J17" i="1"/>
  <c r="O17" i="1" s="1"/>
  <c r="I19" i="1" l="1"/>
  <c r="N18" i="1"/>
  <c r="S18" i="1" s="1"/>
  <c r="M18" i="1"/>
  <c r="R18" i="1" s="1"/>
  <c r="L18" i="1"/>
  <c r="Q18" i="1" s="1"/>
  <c r="K18" i="1"/>
  <c r="P18" i="1" s="1"/>
  <c r="J18" i="1"/>
  <c r="O18" i="1" s="1"/>
  <c r="I20" i="1" l="1"/>
  <c r="N19" i="1"/>
  <c r="S19" i="1" s="1"/>
  <c r="L19" i="1"/>
  <c r="Q19" i="1" s="1"/>
  <c r="J19" i="1"/>
  <c r="O19" i="1" s="1"/>
  <c r="M19" i="1"/>
  <c r="R19" i="1" s="1"/>
  <c r="K19" i="1"/>
  <c r="P19" i="1" s="1"/>
  <c r="I21" i="1" l="1"/>
  <c r="N20" i="1"/>
  <c r="S20" i="1" s="1"/>
  <c r="M20" i="1"/>
  <c r="R20" i="1" s="1"/>
  <c r="L20" i="1"/>
  <c r="Q20" i="1" s="1"/>
  <c r="K20" i="1"/>
  <c r="P20" i="1" s="1"/>
  <c r="J20" i="1"/>
  <c r="O20" i="1" s="1"/>
  <c r="I22" i="1" l="1"/>
  <c r="N21" i="1"/>
  <c r="S21" i="1" s="1"/>
  <c r="J21" i="1"/>
  <c r="O21" i="1" s="1"/>
  <c r="L21" i="1"/>
  <c r="Q21" i="1" s="1"/>
  <c r="M21" i="1"/>
  <c r="R21" i="1" s="1"/>
  <c r="K21" i="1"/>
  <c r="P21" i="1" s="1"/>
  <c r="I23" i="1" l="1"/>
  <c r="N22" i="1"/>
  <c r="S22" i="1" s="1"/>
  <c r="M22" i="1"/>
  <c r="R22" i="1" s="1"/>
  <c r="L22" i="1"/>
  <c r="Q22" i="1" s="1"/>
  <c r="K22" i="1"/>
  <c r="P22" i="1" s="1"/>
  <c r="J22" i="1"/>
  <c r="O22" i="1" s="1"/>
  <c r="I24" i="1" l="1"/>
  <c r="J23" i="1"/>
  <c r="O23" i="1" s="1"/>
  <c r="N23" i="1"/>
  <c r="S23" i="1" s="1"/>
  <c r="L23" i="1"/>
  <c r="Q23" i="1" s="1"/>
  <c r="M23" i="1"/>
  <c r="R23" i="1" s="1"/>
  <c r="K23" i="1"/>
  <c r="P23" i="1" s="1"/>
  <c r="N24" i="1" l="1"/>
  <c r="S24" i="1" s="1"/>
  <c r="N34" i="1" s="1"/>
  <c r="M24" i="1"/>
  <c r="R24" i="1" s="1"/>
  <c r="M34" i="1" s="1"/>
  <c r="J24" i="1"/>
  <c r="L24" i="1"/>
  <c r="Q24" i="1" s="1"/>
  <c r="L34" i="1" s="1"/>
  <c r="K24" i="1"/>
  <c r="P24" i="1" s="1"/>
  <c r="K34" i="1" s="1"/>
  <c r="O24" i="1" l="1"/>
  <c r="J34" i="1" s="1"/>
  <c r="U13" i="1"/>
  <c r="U24" i="1"/>
  <c r="U23" i="1"/>
  <c r="U22" i="1"/>
  <c r="U15" i="1"/>
  <c r="U21" i="1"/>
  <c r="U16" i="1"/>
  <c r="U19" i="1"/>
  <c r="U14" i="1"/>
  <c r="U18" i="1"/>
  <c r="U17" i="1"/>
  <c r="U20" i="1"/>
  <c r="V16" i="1"/>
  <c r="V17" i="1"/>
  <c r="V21" i="1"/>
  <c r="V13" i="1"/>
  <c r="V15" i="1"/>
  <c r="V24" i="1"/>
  <c r="V19" i="1"/>
  <c r="V22" i="1"/>
  <c r="V18" i="1"/>
  <c r="V14" i="1"/>
  <c r="V20" i="1"/>
  <c r="V23" i="1"/>
  <c r="W21" i="1"/>
  <c r="W17" i="1"/>
  <c r="W13" i="1"/>
  <c r="W20" i="1"/>
  <c r="W15" i="1"/>
  <c r="W22" i="1"/>
  <c r="W14" i="1"/>
  <c r="W24" i="1"/>
  <c r="W16" i="1"/>
  <c r="W23" i="1"/>
  <c r="W18" i="1"/>
  <c r="W19" i="1"/>
  <c r="X24" i="1"/>
  <c r="X23" i="1"/>
  <c r="X16" i="1"/>
  <c r="X15" i="1"/>
  <c r="X17" i="1"/>
  <c r="X21" i="1"/>
  <c r="X18" i="1"/>
  <c r="X13" i="1"/>
  <c r="X19" i="1"/>
  <c r="X22" i="1"/>
  <c r="X14" i="1"/>
  <c r="X20" i="1"/>
  <c r="Q39" i="1" l="1" a="1"/>
  <c r="Q39" i="1" s="1"/>
  <c r="T19" i="1"/>
  <c r="T14" i="1"/>
  <c r="T24" i="1"/>
  <c r="Q44" i="1" a="1"/>
  <c r="Q44" i="1" s="1"/>
  <c r="Q41" i="1" a="1"/>
  <c r="Q41" i="1" s="1"/>
  <c r="T17" i="1"/>
  <c r="Q45" i="1" a="1"/>
  <c r="Q45" i="1" s="1"/>
  <c r="Q46" i="1" a="1"/>
  <c r="Q46" i="1" s="1"/>
  <c r="T21" i="1"/>
  <c r="T18" i="1"/>
  <c r="Q43" i="1" a="1"/>
  <c r="Q43" i="1" s="1"/>
  <c r="Q37" i="1" a="1"/>
  <c r="Q37" i="1" s="1"/>
  <c r="T13" i="1"/>
  <c r="Q38" i="1" a="1"/>
  <c r="Q38" i="1" s="1"/>
  <c r="Q40" i="1" a="1"/>
  <c r="Q40" i="1" s="1"/>
  <c r="T22" i="1"/>
  <c r="W35" i="1" s="1" a="1"/>
  <c r="T15" i="1"/>
  <c r="Q47" i="1" a="1"/>
  <c r="Q47" i="1" s="1"/>
  <c r="T23" i="1"/>
  <c r="T20" i="1"/>
  <c r="T16" i="1"/>
  <c r="Q42" i="1" a="1"/>
  <c r="Q42" i="1" s="1"/>
  <c r="W35" i="1" l="1"/>
  <c r="W38" i="1"/>
  <c r="AA35" i="1"/>
  <c r="Z38" i="1"/>
  <c r="Y39" i="1"/>
  <c r="Y35" i="1"/>
  <c r="W37" i="1"/>
  <c r="X35" i="1"/>
  <c r="Y36" i="1"/>
  <c r="X36" i="1"/>
  <c r="AA37" i="1"/>
  <c r="Y38" i="1"/>
  <c r="X39" i="1"/>
  <c r="X37" i="1"/>
  <c r="AA36" i="1"/>
  <c r="AA39" i="1"/>
  <c r="W36" i="1"/>
  <c r="X38" i="1"/>
  <c r="W39" i="1"/>
  <c r="AA38" i="1"/>
  <c r="Z36" i="1"/>
  <c r="Z37" i="1"/>
  <c r="Z39" i="1"/>
  <c r="Y37" i="1"/>
  <c r="Z35" i="1"/>
  <c r="P45" i="1" l="1" a="1"/>
  <c r="P45" i="1" s="1"/>
  <c r="T45" i="1" s="1"/>
  <c r="P41" i="1" a="1"/>
  <c r="P41" i="1" s="1"/>
  <c r="T41" i="1" s="1"/>
  <c r="P43" i="1" a="1"/>
  <c r="P43" i="1" s="1"/>
  <c r="T43" i="1" s="1"/>
  <c r="T37" i="1"/>
  <c r="P38" i="1" a="1"/>
  <c r="P38" i="1" s="1"/>
  <c r="T38" i="1" s="1"/>
  <c r="P47" i="1" a="1"/>
  <c r="P47" i="1" s="1"/>
  <c r="T47" i="1" s="1"/>
  <c r="P44" i="1" a="1"/>
  <c r="P44" i="1" s="1"/>
  <c r="T44" i="1" s="1"/>
  <c r="P42" i="1" a="1"/>
  <c r="P42" i="1" s="1"/>
  <c r="T42" i="1" s="1"/>
  <c r="P39" i="1" a="1"/>
  <c r="P39" i="1" s="1"/>
  <c r="T39" i="1" s="1"/>
  <c r="P46" i="1" a="1"/>
  <c r="P46" i="1" s="1"/>
  <c r="T46" i="1" s="1"/>
  <c r="P40" i="1" a="1"/>
  <c r="P40" i="1" s="1"/>
  <c r="T40" i="1" s="1"/>
  <c r="J31" i="1" l="1"/>
  <c r="J26" i="1"/>
  <c r="K30" i="1" l="1"/>
  <c r="J30" i="1"/>
  <c r="K31" i="1"/>
</calcChain>
</file>

<file path=xl/sharedStrings.xml><?xml version="1.0" encoding="utf-8"?>
<sst xmlns="http://schemas.openxmlformats.org/spreadsheetml/2006/main" count="59" uniqueCount="41">
  <si>
    <t>Date</t>
  </si>
  <si>
    <t>OIL</t>
  </si>
  <si>
    <t>GOOG</t>
  </si>
  <si>
    <t>GOLD</t>
  </si>
  <si>
    <t>AMZN</t>
  </si>
  <si>
    <t>STF</t>
  </si>
  <si>
    <t>NA</t>
  </si>
  <si>
    <t>Adjusted Close</t>
  </si>
  <si>
    <t>Returns</t>
  </si>
  <si>
    <t>Excess Returns</t>
  </si>
  <si>
    <t>Expected Returns</t>
  </si>
  <si>
    <t>Weight</t>
  </si>
  <si>
    <t>Sum</t>
  </si>
  <si>
    <t>Risk</t>
  </si>
  <si>
    <t>Variance-Covariance Matrix</t>
  </si>
  <si>
    <t>PORTFOLIO WEIGHTS</t>
  </si>
  <si>
    <t>Min Risk</t>
  </si>
  <si>
    <t>Max Return</t>
  </si>
  <si>
    <t>Descriptor</t>
  </si>
  <si>
    <t>Exp. Return</t>
  </si>
  <si>
    <t>10% return, min risk</t>
  </si>
  <si>
    <t>12% return, min risk</t>
  </si>
  <si>
    <t>8% return, min risk</t>
  </si>
  <si>
    <t>7% return, min risk</t>
  </si>
  <si>
    <t>Labels</t>
  </si>
  <si>
    <t>Sharpe</t>
  </si>
  <si>
    <t>Return</t>
  </si>
  <si>
    <t>OLP</t>
  </si>
  <si>
    <t>Risk Free</t>
  </si>
  <si>
    <t>Extrapolation</t>
  </si>
  <si>
    <t>Optimality</t>
  </si>
  <si>
    <t>Raw data</t>
  </si>
  <si>
    <t>(Row 2) / (Row 1) - 1</t>
  </si>
  <si>
    <t>Original Column</t>
  </si>
  <si>
    <t>Calculation</t>
  </si>
  <si>
    <t>Column</t>
  </si>
  <si>
    <t>Subtract row[i] from mean of Return Column</t>
  </si>
  <si>
    <t>Return Column</t>
  </si>
  <si>
    <t>Subtract From Mean Col</t>
  </si>
  <si>
    <t>subrtact row from reference</t>
  </si>
  <si>
    <t>lag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</si>
</sst>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12" applyNumberFormat="0" applyAlignment="0" applyProtection="0"/>
  </cellStyleXfs>
  <cellXfs count="45">
    <xf numFmtId="0" fontId="0" fillId="0" borderId="0" xfId="0"/>
    <xf numFmtId="14" fontId="0" fillId="0" borderId="0" xfId="0" applyNumberFormat="1"/>
    <xf numFmtId="43" fontId="0" fillId="0" borderId="0" xfId="1" applyFont="1"/>
    <xf numFmtId="43" fontId="3" fillId="0" borderId="0" xfId="1" applyFont="1"/>
    <xf numFmtId="43" fontId="3" fillId="2" borderId="5" xfId="0" applyNumberFormat="1" applyFont="1" applyFill="1" applyBorder="1"/>
    <xf numFmtId="43" fontId="3" fillId="2" borderId="6" xfId="0" applyNumberFormat="1" applyFont="1" applyFill="1" applyBorder="1"/>
    <xf numFmtId="43" fontId="3" fillId="2" borderId="8" xfId="1" applyFont="1" applyFill="1" applyBorder="1"/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43" fontId="3" fillId="2" borderId="4" xfId="0" applyNumberFormat="1" applyFont="1" applyFill="1" applyBorder="1"/>
    <xf numFmtId="0" fontId="2" fillId="3" borderId="10" xfId="0" applyFont="1" applyFill="1" applyBorder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11" xfId="0" applyBorder="1"/>
    <xf numFmtId="165" fontId="0" fillId="4" borderId="1" xfId="2" applyNumberFormat="1" applyFont="1" applyFill="1" applyBorder="1"/>
    <xf numFmtId="165" fontId="0" fillId="4" borderId="0" xfId="2" applyNumberFormat="1" applyFont="1" applyFill="1" applyBorder="1"/>
    <xf numFmtId="165" fontId="0" fillId="4" borderId="11" xfId="2" applyNumberFormat="1" applyFont="1" applyFill="1" applyBorder="1"/>
    <xf numFmtId="165" fontId="0" fillId="4" borderId="8" xfId="2" applyNumberFormat="1" applyFont="1" applyFill="1" applyBorder="1"/>
    <xf numFmtId="165" fontId="0" fillId="4" borderId="7" xfId="2" applyNumberFormat="1" applyFont="1" applyFill="1" applyBorder="1"/>
    <xf numFmtId="165" fontId="0" fillId="4" borderId="9" xfId="2" applyNumberFormat="1" applyFont="1" applyFill="1" applyBorder="1"/>
    <xf numFmtId="0" fontId="0" fillId="0" borderId="8" xfId="0" applyBorder="1"/>
    <xf numFmtId="0" fontId="0" fillId="0" borderId="7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3" fillId="0" borderId="0" xfId="0" applyFont="1"/>
    <xf numFmtId="0" fontId="3" fillId="0" borderId="0" xfId="0" applyFont="1" applyAlignment="1">
      <alignment horizontal="right"/>
    </xf>
    <xf numFmtId="43" fontId="3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10" xfId="0" applyBorder="1"/>
    <xf numFmtId="165" fontId="5" fillId="6" borderId="13" xfId="2" applyNumberFormat="1" applyFont="1" applyFill="1" applyBorder="1"/>
    <xf numFmtId="0" fontId="6" fillId="0" borderId="0" xfId="0" applyFont="1"/>
    <xf numFmtId="165" fontId="6" fillId="0" borderId="0" xfId="0" applyNumberFormat="1" applyFont="1"/>
    <xf numFmtId="165" fontId="4" fillId="5" borderId="12" xfId="2" applyNumberFormat="1" applyFont="1" applyFill="1" applyBorder="1"/>
    <xf numFmtId="0" fontId="2" fillId="3" borderId="6" xfId="0" applyFont="1" applyFill="1" applyBorder="1" applyAlignment="1">
      <alignment horizontal="centerContinuous"/>
    </xf>
    <xf numFmtId="43" fontId="0" fillId="0" borderId="0" xfId="0" applyNumberFormat="1" applyBorder="1"/>
    <xf numFmtId="43" fontId="0" fillId="0" borderId="11" xfId="0" applyNumberFormat="1" applyBorder="1"/>
    <xf numFmtId="0" fontId="2" fillId="3" borderId="0" xfId="0" applyFont="1" applyFill="1" applyBorder="1" applyAlignment="1">
      <alignment horizontal="centerContinuous"/>
    </xf>
    <xf numFmtId="165" fontId="4" fillId="5" borderId="14" xfId="3" applyNumberFormat="1" applyBorder="1"/>
    <xf numFmtId="10" fontId="0" fillId="0" borderId="0" xfId="2" applyNumberFormat="1" applyFont="1"/>
    <xf numFmtId="10" fontId="4" fillId="5" borderId="12" xfId="3" applyNumberFormat="1"/>
    <xf numFmtId="0" fontId="3" fillId="2" borderId="0" xfId="0" applyFont="1" applyFill="1"/>
  </cellXfs>
  <cellStyles count="4">
    <cellStyle name="Comma" xfId="1" builtinId="3"/>
    <cellStyle name="Normal" xfId="0" builtinId="0"/>
    <cellStyle name="Output" xfId="3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BC5FA6-446A-45BE-BDAE-5BBF29D7EFA9}"/>
            </a:ext>
          </a:extLst>
        </xdr:cNvPr>
        <xdr:cNvSpPr txBox="1"/>
      </xdr:nvSpPr>
      <xdr:spPr>
        <a:xfrm>
          <a:off x="190500" y="0"/>
          <a:ext cx="7818967" cy="16383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Portfolio Optimization Formulas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Periodic Return:                                 =CurrentPrice/PreviousPrice -1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Return:                        E(r) =AVERAGE(returns)</a:t>
          </a: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Expected Return of Portfolio: 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  MMULT(weights,TRANSPOSE(returns))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 use ctrl+shift+enter to enter as an array formula!</a:t>
          </a:r>
          <a:endParaRPr lang="en-US" b="1" i="1">
            <a:solidFill>
              <a:srgbClr val="0070C0"/>
            </a:solidFill>
            <a:effectLst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Variance-Covariance Matrix:           =MMULT(TRANSPOSE(ExcessReturns),ExcessReturns)/ROWS(Periods)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Std Dev of Returns of Portfolio,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SQRT(MMULT(MMULT(Weights,VarCovMatrix),TRANSPOSE(Weights)))  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&lt;--array formula</a:t>
          </a:r>
        </a:p>
        <a:p>
          <a:pPr rtl="0" eaLnBrk="1" fontAlgn="auto" latinLnBrk="0" hangingPunct="1"/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Sharpe Ratio                                       = (E(r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- Risk free rate) /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Extrapolation points for capital allocation line: 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MAX(E(r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and    E(r) = r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Sharpe Ratio *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Extrap</a:t>
          </a:r>
        </a:p>
        <a:p>
          <a:pPr rtl="0" eaLnBrk="1" fontAlgn="auto" latinLnBrk="0" hangingPunct="1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5326-3EE2-4FB5-A2D7-CC74E2DCC064}">
  <dimension ref="A9:AE206"/>
  <sheetViews>
    <sheetView tabSelected="1" topLeftCell="H26" zoomScale="92" zoomScaleNormal="92" workbookViewId="0">
      <selection activeCell="P37" sqref="P37"/>
    </sheetView>
  </sheetViews>
  <sheetFormatPr defaultRowHeight="15" outlineLevelRow="1" outlineLevelCol="1" x14ac:dyDescent="0.25"/>
  <cols>
    <col min="1" max="1" width="9" customWidth="1" outlineLevel="1"/>
    <col min="2" max="6" width="9" style="2" customWidth="1" outlineLevel="1"/>
    <col min="7" max="7" width="2.7109375" customWidth="1" outlineLevel="1"/>
    <col min="8" max="8" width="2.7109375" customWidth="1"/>
    <col min="9" max="9" width="15" bestFit="1" customWidth="1"/>
    <col min="18" max="18" width="13.85546875" bestFit="1" customWidth="1"/>
    <col min="19" max="19" width="16.7109375" bestFit="1" customWidth="1"/>
    <col min="20" max="20" width="16.7109375" customWidth="1"/>
    <col min="23" max="27" width="10.7109375" customWidth="1"/>
    <col min="30" max="30" width="7.7109375" bestFit="1" customWidth="1"/>
  </cols>
  <sheetData>
    <row r="9" spans="9:31" x14ac:dyDescent="0.25">
      <c r="Z9" s="44" t="s">
        <v>35</v>
      </c>
      <c r="AA9" s="44" t="s">
        <v>34</v>
      </c>
    </row>
    <row r="10" spans="9:31" outlineLevel="1" x14ac:dyDescent="0.25">
      <c r="I10" s="7" t="s">
        <v>7</v>
      </c>
      <c r="J10" s="8"/>
      <c r="K10" s="8"/>
      <c r="L10" s="8"/>
      <c r="M10" s="8"/>
      <c r="N10" s="8"/>
      <c r="O10" s="9" t="s">
        <v>8</v>
      </c>
      <c r="P10" s="10"/>
      <c r="Q10" s="10"/>
      <c r="R10" s="10"/>
      <c r="S10" s="10"/>
      <c r="T10" s="9" t="s">
        <v>9</v>
      </c>
      <c r="U10" s="10"/>
      <c r="V10" s="10"/>
      <c r="W10" s="10"/>
      <c r="X10" s="12"/>
      <c r="Z10" t="s">
        <v>33</v>
      </c>
      <c r="AA10" t="s">
        <v>31</v>
      </c>
      <c r="AD10" t="s">
        <v>40</v>
      </c>
      <c r="AE10" t="s">
        <v>39</v>
      </c>
    </row>
    <row r="11" spans="9:31" outlineLevel="1" x14ac:dyDescent="0.25">
      <c r="I11" s="6" t="s">
        <v>0</v>
      </c>
      <c r="J11" s="11" t="str">
        <f>B45</f>
        <v>OIL</v>
      </c>
      <c r="K11" s="4" t="str">
        <f>C45</f>
        <v>GOOG</v>
      </c>
      <c r="L11" s="4" t="str">
        <f>D45</f>
        <v>GOLD</v>
      </c>
      <c r="M11" s="4" t="str">
        <f>E45</f>
        <v>AMZN</v>
      </c>
      <c r="N11" s="5" t="str">
        <f>F45</f>
        <v>STF</v>
      </c>
      <c r="O11" s="11" t="str">
        <f>J11</f>
        <v>OIL</v>
      </c>
      <c r="P11" s="4" t="str">
        <f t="shared" ref="P11:Q11" si="0">K11</f>
        <v>GOOG</v>
      </c>
      <c r="Q11" s="4" t="str">
        <f t="shared" si="0"/>
        <v>GOLD</v>
      </c>
      <c r="R11" s="4" t="str">
        <f t="shared" ref="R11:X11" si="1">M11</f>
        <v>AMZN</v>
      </c>
      <c r="S11" s="5" t="str">
        <f t="shared" si="1"/>
        <v>STF</v>
      </c>
      <c r="T11" s="11" t="str">
        <f t="shared" si="1"/>
        <v>OIL</v>
      </c>
      <c r="U11" s="4" t="str">
        <f t="shared" si="1"/>
        <v>GOOG</v>
      </c>
      <c r="V11" s="4" t="str">
        <f t="shared" si="1"/>
        <v>GOLD</v>
      </c>
      <c r="W11" s="4" t="str">
        <f t="shared" si="1"/>
        <v>AMZN</v>
      </c>
      <c r="X11" s="5" t="str">
        <f t="shared" si="1"/>
        <v>STF</v>
      </c>
      <c r="Z11" t="s">
        <v>37</v>
      </c>
      <c r="AA11" t="s">
        <v>32</v>
      </c>
    </row>
    <row r="12" spans="9:31" outlineLevel="1" x14ac:dyDescent="0.25">
      <c r="I12" s="24">
        <v>39052</v>
      </c>
      <c r="J12" s="13">
        <f t="shared" ref="J12:J24" si="2">SUMIFS(B:B,$A:$A,$I12)</f>
        <v>38.060001</v>
      </c>
      <c r="K12" s="14">
        <f t="shared" ref="K12:K24" si="3">SUMIFS(C:C,$A:$A,$I12)</f>
        <v>228.752182</v>
      </c>
      <c r="L12" s="14">
        <f t="shared" ref="L12:L24" si="4">SUMIFS(D:D,$A:$A,$I12)</f>
        <v>26.521277999999999</v>
      </c>
      <c r="M12" s="14">
        <f t="shared" ref="M12:M24" si="5">SUMIFS(E:E,$A:$A,$I12)</f>
        <v>39.459999000000003</v>
      </c>
      <c r="N12" s="14">
        <f t="shared" ref="N12:N24" si="6">SUMIFS(F:F,$A:$A,$I12)</f>
        <v>35.370967999999998</v>
      </c>
      <c r="O12" s="30"/>
      <c r="P12" s="31"/>
      <c r="Q12" s="31"/>
      <c r="R12" s="31"/>
      <c r="S12" s="32"/>
      <c r="T12" s="14"/>
      <c r="U12" s="14"/>
      <c r="V12" s="14"/>
      <c r="W12" s="14"/>
      <c r="X12" s="15"/>
      <c r="Z12" t="s">
        <v>38</v>
      </c>
      <c r="AA12" t="s">
        <v>36</v>
      </c>
    </row>
    <row r="13" spans="9:31" outlineLevel="1" x14ac:dyDescent="0.25">
      <c r="I13" s="25">
        <f>EOMONTH(I12,11)+1</f>
        <v>39417</v>
      </c>
      <c r="J13" s="13">
        <f t="shared" si="2"/>
        <v>56.150002000000001</v>
      </c>
      <c r="K13" s="14">
        <f t="shared" si="3"/>
        <v>343.50582900000001</v>
      </c>
      <c r="L13" s="14">
        <f t="shared" si="4"/>
        <v>36.649258000000003</v>
      </c>
      <c r="M13" s="14">
        <f t="shared" si="5"/>
        <v>92.639999000000003</v>
      </c>
      <c r="N13" s="14">
        <f t="shared" si="6"/>
        <v>38.642277</v>
      </c>
      <c r="O13" s="16">
        <f>J13/J12-1</f>
        <v>0.4753021682789762</v>
      </c>
      <c r="P13" s="17">
        <f t="shared" ref="P13:P24" si="7">K13/K12-1</f>
        <v>0.50165050228897923</v>
      </c>
      <c r="Q13" s="17">
        <f t="shared" ref="Q13:Q24" si="8">L13/L12-1</f>
        <v>0.38188129546396699</v>
      </c>
      <c r="R13" s="17">
        <f t="shared" ref="R13:R24" si="9">M13/M12-1</f>
        <v>1.3476939013607172</v>
      </c>
      <c r="S13" s="18">
        <f t="shared" ref="S13:S24" si="10">N13/N12-1</f>
        <v>9.2485707487564461E-2</v>
      </c>
      <c r="T13" s="17">
        <f t="shared" ref="T13:T24" si="11">J$34-O13</f>
        <v>-3.8165201871458498E-2</v>
      </c>
      <c r="U13" s="17">
        <f t="shared" ref="U13:U24" si="12">K$34-P13</f>
        <v>-0.29838731101970406</v>
      </c>
      <c r="V13" s="17">
        <f t="shared" ref="V13:V24" si="13">L$34-Q13</f>
        <v>-0.36332348226740774</v>
      </c>
      <c r="W13" s="17">
        <f t="shared" ref="W13:W24" si="14">M$34-R13</f>
        <v>-0.86750919028162721</v>
      </c>
      <c r="X13" s="18">
        <f t="shared" ref="X13:X24" si="15">N$34-S13</f>
        <v>-2.0558778301284011E-2</v>
      </c>
    </row>
    <row r="14" spans="9:31" outlineLevel="1" x14ac:dyDescent="0.25">
      <c r="I14" s="25">
        <f t="shared" ref="I14:I24" si="16">EOMONTH(I13,11)+1</f>
        <v>39783</v>
      </c>
      <c r="J14" s="13">
        <f t="shared" si="2"/>
        <v>23.27</v>
      </c>
      <c r="K14" s="14">
        <f t="shared" si="3"/>
        <v>152.83097799999999</v>
      </c>
      <c r="L14" s="14">
        <f t="shared" si="4"/>
        <v>32.436092000000002</v>
      </c>
      <c r="M14" s="14">
        <f t="shared" si="5"/>
        <v>51.279998999999997</v>
      </c>
      <c r="N14" s="14">
        <f t="shared" si="6"/>
        <v>28.318595999999999</v>
      </c>
      <c r="O14" s="16">
        <f t="shared" ref="O14:O24" si="17">J14/J13-1</f>
        <v>-0.58557436916921213</v>
      </c>
      <c r="P14" s="17">
        <f t="shared" si="7"/>
        <v>-0.55508476102162452</v>
      </c>
      <c r="Q14" s="17">
        <f t="shared" si="8"/>
        <v>-0.11495910776692941</v>
      </c>
      <c r="R14" s="17">
        <f t="shared" si="9"/>
        <v>-0.44645941759995056</v>
      </c>
      <c r="S14" s="18">
        <f t="shared" si="10"/>
        <v>-0.2671602659439557</v>
      </c>
      <c r="T14" s="17">
        <f t="shared" si="11"/>
        <v>1.0227113355767299</v>
      </c>
      <c r="U14" s="17">
        <f t="shared" si="12"/>
        <v>0.75834795229089969</v>
      </c>
      <c r="V14" s="17">
        <f t="shared" si="13"/>
        <v>0.13351692096348869</v>
      </c>
      <c r="W14" s="17">
        <f t="shared" si="14"/>
        <v>0.92664412867904056</v>
      </c>
      <c r="X14" s="18">
        <f t="shared" si="15"/>
        <v>0.33908719513023616</v>
      </c>
    </row>
    <row r="15" spans="9:31" outlineLevel="1" x14ac:dyDescent="0.25">
      <c r="I15" s="25">
        <f t="shared" si="16"/>
        <v>40148</v>
      </c>
      <c r="J15" s="13">
        <f t="shared" si="2"/>
        <v>25.879999000000002</v>
      </c>
      <c r="K15" s="14">
        <f t="shared" si="3"/>
        <v>307.98684700000001</v>
      </c>
      <c r="L15" s="14">
        <f t="shared" si="4"/>
        <v>35.089633999999997</v>
      </c>
      <c r="M15" s="14">
        <f t="shared" si="5"/>
        <v>134.520004</v>
      </c>
      <c r="N15" s="14">
        <f t="shared" si="6"/>
        <v>33.949599999999997</v>
      </c>
      <c r="O15" s="16">
        <f t="shared" si="17"/>
        <v>0.11216153846153865</v>
      </c>
      <c r="P15" s="17">
        <f t="shared" si="7"/>
        <v>1.0152121711869175</v>
      </c>
      <c r="Q15" s="17">
        <f t="shared" si="8"/>
        <v>8.1808314022539852E-2</v>
      </c>
      <c r="R15" s="17">
        <f t="shared" si="9"/>
        <v>1.6232450589556371</v>
      </c>
      <c r="S15" s="18">
        <f t="shared" si="10"/>
        <v>0.19884474498665106</v>
      </c>
      <c r="T15" s="17">
        <f t="shared" si="11"/>
        <v>0.32497542794597906</v>
      </c>
      <c r="U15" s="17">
        <f t="shared" si="12"/>
        <v>-0.81194897991764237</v>
      </c>
      <c r="V15" s="17">
        <f t="shared" si="13"/>
        <v>-6.3250500825980577E-2</v>
      </c>
      <c r="W15" s="17">
        <f t="shared" si="14"/>
        <v>-1.1430603478765471</v>
      </c>
      <c r="X15" s="18">
        <f t="shared" si="15"/>
        <v>-0.12691781580037059</v>
      </c>
    </row>
    <row r="16" spans="9:31" outlineLevel="1" x14ac:dyDescent="0.25">
      <c r="I16" s="25">
        <f t="shared" si="16"/>
        <v>40513</v>
      </c>
      <c r="J16" s="13">
        <f t="shared" si="2"/>
        <v>25.610001</v>
      </c>
      <c r="K16" s="14">
        <f t="shared" si="3"/>
        <v>295.06588699999998</v>
      </c>
      <c r="L16" s="14">
        <f t="shared" si="4"/>
        <v>47.847805000000001</v>
      </c>
      <c r="M16" s="14">
        <f t="shared" si="5"/>
        <v>180</v>
      </c>
      <c r="N16" s="14">
        <f t="shared" si="6"/>
        <v>37.536472000000003</v>
      </c>
      <c r="O16" s="16">
        <f t="shared" si="17"/>
        <v>-1.0432689738511969E-2</v>
      </c>
      <c r="P16" s="17">
        <f t="shared" si="7"/>
        <v>-4.1952960413273899E-2</v>
      </c>
      <c r="Q16" s="17">
        <f t="shared" si="8"/>
        <v>0.36358803286463481</v>
      </c>
      <c r="R16" s="17">
        <f t="shared" si="9"/>
        <v>0.33809095039872283</v>
      </c>
      <c r="S16" s="18">
        <f t="shared" si="10"/>
        <v>0.10565285010721803</v>
      </c>
      <c r="T16" s="17">
        <f t="shared" si="11"/>
        <v>0.44756965614602967</v>
      </c>
      <c r="U16" s="17">
        <f t="shared" si="12"/>
        <v>0.24521615168254907</v>
      </c>
      <c r="V16" s="17">
        <f t="shared" si="13"/>
        <v>-0.34503021966807557</v>
      </c>
      <c r="W16" s="17">
        <f t="shared" si="14"/>
        <v>0.14209376068036716</v>
      </c>
      <c r="X16" s="18">
        <f t="shared" si="15"/>
        <v>-3.3725920920937583E-2</v>
      </c>
    </row>
    <row r="17" spans="9:24" outlineLevel="1" x14ac:dyDescent="0.25">
      <c r="I17" s="25">
        <f t="shared" si="16"/>
        <v>40878</v>
      </c>
      <c r="J17" s="13">
        <f t="shared" si="2"/>
        <v>25.120000999999998</v>
      </c>
      <c r="K17" s="14">
        <f t="shared" si="3"/>
        <v>320.86309799999998</v>
      </c>
      <c r="L17" s="14">
        <f t="shared" si="4"/>
        <v>41.136414000000002</v>
      </c>
      <c r="M17" s="14">
        <f t="shared" si="5"/>
        <v>173.10000600000001</v>
      </c>
      <c r="N17" s="14">
        <f t="shared" si="6"/>
        <v>37.579945000000002</v>
      </c>
      <c r="O17" s="16">
        <f t="shared" si="17"/>
        <v>-1.9133150365749807E-2</v>
      </c>
      <c r="P17" s="17">
        <f t="shared" si="7"/>
        <v>8.7428646063717919E-2</v>
      </c>
      <c r="Q17" s="17">
        <f t="shared" si="8"/>
        <v>-0.14026538939456046</v>
      </c>
      <c r="R17" s="17">
        <f t="shared" si="9"/>
        <v>-3.8333299999999904E-2</v>
      </c>
      <c r="S17" s="18">
        <f t="shared" si="10"/>
        <v>1.1581535952551736E-3</v>
      </c>
      <c r="T17" s="17">
        <f t="shared" si="11"/>
        <v>0.45627011677326751</v>
      </c>
      <c r="U17" s="17">
        <f t="shared" si="12"/>
        <v>0.11583454520555725</v>
      </c>
      <c r="V17" s="17">
        <f t="shared" si="13"/>
        <v>0.15882320259111973</v>
      </c>
      <c r="W17" s="17">
        <f t="shared" si="14"/>
        <v>0.5185180110790899</v>
      </c>
      <c r="X17" s="18">
        <f t="shared" si="15"/>
        <v>7.0768775591025276E-2</v>
      </c>
    </row>
    <row r="18" spans="9:24" outlineLevel="1" x14ac:dyDescent="0.25">
      <c r="I18" s="25">
        <f t="shared" si="16"/>
        <v>41244</v>
      </c>
      <c r="J18" s="13">
        <f t="shared" si="2"/>
        <v>21.790001</v>
      </c>
      <c r="K18" s="14">
        <f t="shared" si="3"/>
        <v>351.404449</v>
      </c>
      <c r="L18" s="14">
        <f t="shared" si="4"/>
        <v>32.444603000000001</v>
      </c>
      <c r="M18" s="14">
        <f t="shared" si="5"/>
        <v>250.86999499999999</v>
      </c>
      <c r="N18" s="14">
        <f t="shared" si="6"/>
        <v>41.154926000000003</v>
      </c>
      <c r="O18" s="16">
        <f t="shared" si="17"/>
        <v>-0.13256368899029891</v>
      </c>
      <c r="P18" s="17">
        <f t="shared" si="7"/>
        <v>9.5184990702795069E-2</v>
      </c>
      <c r="Q18" s="17">
        <f t="shared" si="8"/>
        <v>-0.21129238440667197</v>
      </c>
      <c r="R18" s="17">
        <f t="shared" si="9"/>
        <v>0.4492777949412663</v>
      </c>
      <c r="S18" s="18">
        <f t="shared" si="10"/>
        <v>9.5130022143459891E-2</v>
      </c>
      <c r="T18" s="17">
        <f t="shared" si="11"/>
        <v>0.56970065539781656</v>
      </c>
      <c r="U18" s="17">
        <f t="shared" si="12"/>
        <v>0.1080782005664801</v>
      </c>
      <c r="V18" s="17">
        <f t="shared" si="13"/>
        <v>0.22985019760323125</v>
      </c>
      <c r="W18" s="17">
        <f t="shared" si="14"/>
        <v>3.0906916137823703E-2</v>
      </c>
      <c r="X18" s="18">
        <f t="shared" si="15"/>
        <v>-2.3203092957179441E-2</v>
      </c>
    </row>
    <row r="19" spans="9:24" outlineLevel="1" x14ac:dyDescent="0.25">
      <c r="I19" s="25">
        <f t="shared" si="16"/>
        <v>41609</v>
      </c>
      <c r="J19" s="13">
        <f t="shared" si="2"/>
        <v>23.120000999999998</v>
      </c>
      <c r="K19" s="14">
        <f t="shared" si="3"/>
        <v>556.73400900000001</v>
      </c>
      <c r="L19" s="14">
        <f t="shared" si="4"/>
        <v>16.711044000000001</v>
      </c>
      <c r="M19" s="14">
        <f t="shared" si="5"/>
        <v>398.790009</v>
      </c>
      <c r="N19" s="14">
        <f t="shared" si="6"/>
        <v>52.457484999999998</v>
      </c>
      <c r="O19" s="16">
        <f t="shared" si="17"/>
        <v>6.1037170213989356E-2</v>
      </c>
      <c r="P19" s="17">
        <f t="shared" si="7"/>
        <v>0.58431121343031145</v>
      </c>
      <c r="Q19" s="17">
        <f t="shared" si="8"/>
        <v>-0.48493609245272629</v>
      </c>
      <c r="R19" s="17">
        <f t="shared" si="9"/>
        <v>0.58962816178953581</v>
      </c>
      <c r="S19" s="18">
        <f t="shared" si="10"/>
        <v>0.2746344143590489</v>
      </c>
      <c r="T19" s="17">
        <f t="shared" si="11"/>
        <v>0.37609979619352835</v>
      </c>
      <c r="U19" s="17">
        <f t="shared" si="12"/>
        <v>-0.38104802216103628</v>
      </c>
      <c r="V19" s="17">
        <f t="shared" si="13"/>
        <v>0.50349390564928553</v>
      </c>
      <c r="W19" s="17">
        <f t="shared" si="14"/>
        <v>-0.10944345071044581</v>
      </c>
      <c r="X19" s="18">
        <f t="shared" si="15"/>
        <v>-0.20270748517276843</v>
      </c>
    </row>
    <row r="20" spans="9:24" outlineLevel="1" x14ac:dyDescent="0.25">
      <c r="I20" s="25">
        <f t="shared" si="16"/>
        <v>41974</v>
      </c>
      <c r="J20" s="13">
        <f t="shared" si="2"/>
        <v>12.54</v>
      </c>
      <c r="K20" s="14">
        <f t="shared" si="3"/>
        <v>523.52142300000003</v>
      </c>
      <c r="L20" s="14">
        <f t="shared" si="4"/>
        <v>10.315175</v>
      </c>
      <c r="M20" s="14">
        <f t="shared" si="5"/>
        <v>310.35000600000001</v>
      </c>
      <c r="N20" s="14">
        <f t="shared" si="6"/>
        <v>58.706982000000004</v>
      </c>
      <c r="O20" s="16">
        <f t="shared" si="17"/>
        <v>-0.45761248020707268</v>
      </c>
      <c r="P20" s="17">
        <f t="shared" si="7"/>
        <v>-5.9656111290302016E-2</v>
      </c>
      <c r="Q20" s="17">
        <f t="shared" si="8"/>
        <v>-0.38273305964606408</v>
      </c>
      <c r="R20" s="17">
        <f t="shared" si="9"/>
        <v>-0.22177085935971874</v>
      </c>
      <c r="S20" s="18">
        <f t="shared" si="10"/>
        <v>0.119134514359581</v>
      </c>
      <c r="T20" s="17">
        <f t="shared" si="11"/>
        <v>0.89474944661459044</v>
      </c>
      <c r="U20" s="17">
        <f t="shared" si="12"/>
        <v>0.26291930255957718</v>
      </c>
      <c r="V20" s="17">
        <f t="shared" si="13"/>
        <v>0.40129087284262333</v>
      </c>
      <c r="W20" s="17">
        <f t="shared" si="14"/>
        <v>0.70195557043880874</v>
      </c>
      <c r="X20" s="18">
        <f t="shared" si="15"/>
        <v>-4.7207585173300551E-2</v>
      </c>
    </row>
    <row r="21" spans="9:24" outlineLevel="1" x14ac:dyDescent="0.25">
      <c r="I21" s="25">
        <f t="shared" si="16"/>
        <v>42339</v>
      </c>
      <c r="J21" s="13">
        <f t="shared" si="2"/>
        <v>6.23</v>
      </c>
      <c r="K21" s="14">
        <f t="shared" si="3"/>
        <v>758.88000499999998</v>
      </c>
      <c r="L21" s="14">
        <f t="shared" si="4"/>
        <v>7.1815639999999998</v>
      </c>
      <c r="M21" s="14">
        <f t="shared" si="5"/>
        <v>675.89001499999995</v>
      </c>
      <c r="N21" s="14">
        <f t="shared" si="6"/>
        <v>50.799576000000002</v>
      </c>
      <c r="O21" s="16">
        <f t="shared" si="17"/>
        <v>-0.50318979266347674</v>
      </c>
      <c r="P21" s="17">
        <f t="shared" si="7"/>
        <v>0.44956819656260749</v>
      </c>
      <c r="Q21" s="17">
        <f t="shared" si="8"/>
        <v>-0.30378650871167967</v>
      </c>
      <c r="R21" s="17">
        <f t="shared" si="9"/>
        <v>1.177831486814922</v>
      </c>
      <c r="S21" s="18">
        <f t="shared" si="10"/>
        <v>-0.13469276959255039</v>
      </c>
      <c r="T21" s="17">
        <f t="shared" si="11"/>
        <v>0.9403267590709945</v>
      </c>
      <c r="U21" s="17">
        <f t="shared" si="12"/>
        <v>-0.24630500529333232</v>
      </c>
      <c r="V21" s="17">
        <f t="shared" si="13"/>
        <v>0.32234432190823892</v>
      </c>
      <c r="W21" s="17">
        <f t="shared" si="14"/>
        <v>-0.697646775735832</v>
      </c>
      <c r="X21" s="18">
        <f t="shared" si="15"/>
        <v>0.20661969877883085</v>
      </c>
    </row>
    <row r="22" spans="9:24" outlineLevel="1" x14ac:dyDescent="0.25">
      <c r="I22" s="25">
        <f t="shared" si="16"/>
        <v>42705</v>
      </c>
      <c r="J22" s="13">
        <f t="shared" si="2"/>
        <v>6.33</v>
      </c>
      <c r="K22" s="14">
        <f t="shared" si="3"/>
        <v>771.82000700000003</v>
      </c>
      <c r="L22" s="14">
        <f t="shared" si="4"/>
        <v>15.629787</v>
      </c>
      <c r="M22" s="14">
        <f t="shared" si="5"/>
        <v>768.65997300000004</v>
      </c>
      <c r="N22" s="14">
        <f t="shared" si="6"/>
        <v>64.698905999999994</v>
      </c>
      <c r="O22" s="16">
        <f t="shared" si="17"/>
        <v>1.6051364365970988E-2</v>
      </c>
      <c r="P22" s="17">
        <f t="shared" si="7"/>
        <v>1.7051446756724209E-2</v>
      </c>
      <c r="Q22" s="17">
        <f t="shared" si="8"/>
        <v>1.1763764828942556</v>
      </c>
      <c r="R22" s="17">
        <f t="shared" si="9"/>
        <v>0.13725599719060821</v>
      </c>
      <c r="S22" s="18">
        <f t="shared" si="10"/>
        <v>0.27361114195126346</v>
      </c>
      <c r="T22" s="17">
        <f t="shared" si="11"/>
        <v>0.42108560204154671</v>
      </c>
      <c r="U22" s="17">
        <f t="shared" si="12"/>
        <v>0.18621174451255096</v>
      </c>
      <c r="V22" s="17">
        <f t="shared" si="13"/>
        <v>-1.1578186696976962</v>
      </c>
      <c r="W22" s="17">
        <f t="shared" si="14"/>
        <v>0.34292871388848178</v>
      </c>
      <c r="X22" s="18">
        <f t="shared" si="15"/>
        <v>-0.201684212764983</v>
      </c>
    </row>
    <row r="23" spans="9:24" outlineLevel="1" x14ac:dyDescent="0.25">
      <c r="I23" s="25">
        <f t="shared" si="16"/>
        <v>43070</v>
      </c>
      <c r="J23" s="13">
        <f t="shared" si="2"/>
        <v>6.54</v>
      </c>
      <c r="K23" s="14">
        <f t="shared" si="3"/>
        <v>1046.400024</v>
      </c>
      <c r="L23" s="14">
        <f t="shared" si="4"/>
        <v>14.254815000000001</v>
      </c>
      <c r="M23" s="14">
        <f t="shared" si="5"/>
        <v>1169.469971</v>
      </c>
      <c r="N23" s="14">
        <f t="shared" si="6"/>
        <v>75.238144000000005</v>
      </c>
      <c r="O23" s="16">
        <f t="shared" si="17"/>
        <v>3.3175355450236976E-2</v>
      </c>
      <c r="P23" s="17">
        <f t="shared" si="7"/>
        <v>0.35575654234109533</v>
      </c>
      <c r="Q23" s="17">
        <f t="shared" si="8"/>
        <v>-8.7971256422112454E-2</v>
      </c>
      <c r="R23" s="17">
        <f t="shared" si="9"/>
        <v>0.52143992412624285</v>
      </c>
      <c r="S23" s="18">
        <f t="shared" si="10"/>
        <v>0.16289669565664711</v>
      </c>
      <c r="T23" s="17">
        <f t="shared" si="11"/>
        <v>0.40396161095728073</v>
      </c>
      <c r="U23" s="17">
        <f t="shared" si="12"/>
        <v>-0.15249335107182016</v>
      </c>
      <c r="V23" s="17">
        <f t="shared" si="13"/>
        <v>0.10652906961867173</v>
      </c>
      <c r="W23" s="17">
        <f t="shared" si="14"/>
        <v>-4.125521304715285E-2</v>
      </c>
      <c r="X23" s="18">
        <f t="shared" si="15"/>
        <v>-9.0969766470366656E-2</v>
      </c>
    </row>
    <row r="24" spans="9:24" outlineLevel="1" x14ac:dyDescent="0.25">
      <c r="I24" s="26">
        <f t="shared" si="16"/>
        <v>43435</v>
      </c>
      <c r="J24" s="22">
        <f t="shared" si="2"/>
        <v>47.457000999999998</v>
      </c>
      <c r="K24" s="23">
        <f t="shared" si="3"/>
        <v>1035.6099850000001</v>
      </c>
      <c r="L24" s="23">
        <f t="shared" si="4"/>
        <v>13.470564</v>
      </c>
      <c r="M24" s="23">
        <f t="shared" si="5"/>
        <v>1501.969971</v>
      </c>
      <c r="N24" s="23">
        <f t="shared" si="6"/>
        <v>70.831290999999993</v>
      </c>
      <c r="O24" s="19">
        <f t="shared" si="17"/>
        <v>6.2564221712538224</v>
      </c>
      <c r="P24" s="20">
        <f t="shared" si="7"/>
        <v>-1.0311581376645673E-2</v>
      </c>
      <c r="Q24" s="20">
        <f t="shared" si="8"/>
        <v>-5.5016568085941575E-2</v>
      </c>
      <c r="R24" s="20">
        <f t="shared" si="9"/>
        <v>0.28431683433109711</v>
      </c>
      <c r="S24" s="21">
        <f t="shared" si="10"/>
        <v>-5.8572058874817645E-2</v>
      </c>
      <c r="T24" s="20">
        <f t="shared" si="11"/>
        <v>-5.8192852048463051</v>
      </c>
      <c r="U24" s="20">
        <f t="shared" si="12"/>
        <v>0.21357477264592084</v>
      </c>
      <c r="V24" s="20">
        <f t="shared" si="13"/>
        <v>7.357438128250085E-2</v>
      </c>
      <c r="W24" s="20">
        <f t="shared" si="14"/>
        <v>0.19586787674799289</v>
      </c>
      <c r="X24" s="21">
        <f t="shared" si="15"/>
        <v>0.13049898806109811</v>
      </c>
    </row>
    <row r="26" spans="9:24" x14ac:dyDescent="0.25">
      <c r="I26" s="28" t="s">
        <v>25</v>
      </c>
      <c r="J26" s="43" t="e">
        <f>MAX(T36:T1048576)</f>
        <v>#VALUE!</v>
      </c>
    </row>
    <row r="27" spans="9:24" x14ac:dyDescent="0.25">
      <c r="I27" s="27"/>
    </row>
    <row r="28" spans="9:24" x14ac:dyDescent="0.25">
      <c r="I28" s="27"/>
      <c r="J28" s="27" t="s">
        <v>13</v>
      </c>
      <c r="K28" s="27" t="s">
        <v>26</v>
      </c>
    </row>
    <row r="29" spans="9:24" x14ac:dyDescent="0.25">
      <c r="I29" s="28" t="s">
        <v>28</v>
      </c>
      <c r="J29" s="33">
        <v>0</v>
      </c>
      <c r="K29" s="33">
        <v>0.02</v>
      </c>
    </row>
    <row r="30" spans="9:24" x14ac:dyDescent="0.25">
      <c r="I30" s="28" t="s">
        <v>27</v>
      </c>
      <c r="J30" s="36" t="e">
        <f>INDEX($P$37:$T$1048576,MATCH(LARGE($T$37:$T$1048576,1),$T$37:$T$1048576,0),1)</f>
        <v>#VALUE!</v>
      </c>
      <c r="K30" s="36" t="e">
        <f>INDEX($P$37:$T$1048576,MATCH(LARGE($T$37:$T$1048576,1),$T$37:$T$1048576,0),2)</f>
        <v>#VALUE!</v>
      </c>
    </row>
    <row r="31" spans="9:24" x14ac:dyDescent="0.25">
      <c r="I31" s="28" t="s">
        <v>29</v>
      </c>
      <c r="J31" s="36" t="e">
        <f>MAX(P37:P1048576)</f>
        <v>#VALUE!</v>
      </c>
      <c r="K31" s="36" t="e">
        <f>K29+J26*J31</f>
        <v>#VALUE!</v>
      </c>
    </row>
    <row r="33" spans="1:27" x14ac:dyDescent="0.25">
      <c r="I33" s="7" t="s">
        <v>15</v>
      </c>
      <c r="J33" s="8"/>
      <c r="K33" s="8"/>
      <c r="L33" s="8"/>
      <c r="M33" s="8"/>
      <c r="N33" s="8"/>
      <c r="O33" s="8"/>
      <c r="P33" s="8"/>
      <c r="Q33" s="8"/>
      <c r="R33" s="8"/>
      <c r="S33" s="37"/>
      <c r="T33" s="40"/>
      <c r="V33" s="7" t="s">
        <v>14</v>
      </c>
      <c r="W33" s="8"/>
      <c r="X33" s="8"/>
      <c r="Y33" s="8"/>
      <c r="Z33" s="8"/>
      <c r="AA33" s="37"/>
    </row>
    <row r="34" spans="1:27" x14ac:dyDescent="0.25">
      <c r="I34" s="28" t="s">
        <v>10</v>
      </c>
      <c r="J34" s="41">
        <f>AVERAGE(O13:O24)</f>
        <v>0.4371369664075177</v>
      </c>
      <c r="K34" s="41">
        <f>AVERAGE(P13:P24)</f>
        <v>0.20326319126927517</v>
      </c>
      <c r="L34" s="41">
        <f>AVERAGE(Q13:Q24)</f>
        <v>1.8557813196559275E-2</v>
      </c>
      <c r="M34" s="41">
        <f>AVERAGE(R13:R24)</f>
        <v>0.48018471107909</v>
      </c>
      <c r="N34" s="41">
        <f>AVERAGE(S13:S24)</f>
        <v>7.192692918628045E-2</v>
      </c>
      <c r="V34" s="13"/>
      <c r="W34" s="38" t="str">
        <f>J36</f>
        <v>OIL</v>
      </c>
      <c r="X34" s="38" t="str">
        <f>K36</f>
        <v>GOOG</v>
      </c>
      <c r="Y34" s="38" t="str">
        <f>L36</f>
        <v>GOLD</v>
      </c>
      <c r="Z34" s="38" t="str">
        <f>M36</f>
        <v>AMZN</v>
      </c>
      <c r="AA34" s="39" t="str">
        <f>N36</f>
        <v>STF</v>
      </c>
    </row>
    <row r="35" spans="1:27" x14ac:dyDescent="0.25">
      <c r="V35" s="13" t="str">
        <f t="array" ref="V35:V39">TRANSPOSE(W34:AA34)</f>
        <v>OIL</v>
      </c>
      <c r="W35" s="17">
        <f t="array" ref="W35:AA39">MMULT(TRANSPOSE(T13:X24),T13:X24)/ROWS(T13:X24)</f>
        <v>3.1597403621749378</v>
      </c>
      <c r="X35" s="17">
        <v>-5.153702470508234E-2</v>
      </c>
      <c r="Y35" s="17">
        <v>1.3143172036416698E-2</v>
      </c>
      <c r="Z35" s="17">
        <v>-1.2838086416971595E-2</v>
      </c>
      <c r="AA35" s="18">
        <v>-4.1247389738146449E-2</v>
      </c>
    </row>
    <row r="36" spans="1:27" x14ac:dyDescent="0.25">
      <c r="J36" s="29" t="str">
        <f>J11</f>
        <v>OIL</v>
      </c>
      <c r="K36" s="29" t="str">
        <f>K11</f>
        <v>GOOG</v>
      </c>
      <c r="L36" s="29" t="str">
        <f>L11</f>
        <v>GOLD</v>
      </c>
      <c r="M36" s="29" t="str">
        <f>M11</f>
        <v>AMZN</v>
      </c>
      <c r="N36" s="29" t="str">
        <f>N11</f>
        <v>STF</v>
      </c>
      <c r="O36" s="34" t="s">
        <v>12</v>
      </c>
      <c r="P36" s="27" t="s">
        <v>13</v>
      </c>
      <c r="Q36" s="27" t="s">
        <v>19</v>
      </c>
      <c r="R36" s="27" t="s">
        <v>24</v>
      </c>
      <c r="S36" s="27" t="s">
        <v>18</v>
      </c>
      <c r="T36" s="27" t="s">
        <v>25</v>
      </c>
      <c r="V36" s="13" t="str">
        <v>GOOG</v>
      </c>
      <c r="W36" s="17">
        <v>-5.153702470508234E-2</v>
      </c>
      <c r="X36" s="17">
        <v>0.14892923169728453</v>
      </c>
      <c r="Y36" s="17">
        <v>-1.3518535928166981E-2</v>
      </c>
      <c r="Z36" s="17">
        <v>0.20816676264730424</v>
      </c>
      <c r="AA36" s="18">
        <v>3.1823047638038712E-2</v>
      </c>
    </row>
    <row r="37" spans="1:27" x14ac:dyDescent="0.25">
      <c r="I37" s="28" t="s">
        <v>11</v>
      </c>
      <c r="J37" s="33">
        <v>0</v>
      </c>
      <c r="K37" s="33">
        <v>0</v>
      </c>
      <c r="L37" s="33">
        <v>1</v>
      </c>
      <c r="M37" s="33">
        <v>0</v>
      </c>
      <c r="N37" s="33">
        <v>0</v>
      </c>
      <c r="O37" s="35">
        <f t="shared" ref="O37:O47" si="18">SUM(J37:N37)</f>
        <v>1</v>
      </c>
      <c r="P37" s="36" t="e">
        <f>SQRT(MMULT(MMULT(J37:N37,$W$35:$AA$39),TRANSPOSE(J37:N37)))</f>
        <v>#VALUE!</v>
      </c>
      <c r="Q37" s="36">
        <f t="array" ref="Q37">MMULT(J37:N37,TRANSPOSE($J$34:$N$34))</f>
        <v>1.8557813196559275E-2</v>
      </c>
      <c r="R37" t="str">
        <f t="shared" ref="R37:R47" si="19">TEXT(J37*100,"0")&amp;"/"&amp;TEXT(K37*100,"0")&amp;"/"&amp;TEXT(L37*100,"0")&amp;"/"&amp;TEXT(M37*100,"0")&amp;"/"&amp;TEXT(N37*100,"0")</f>
        <v>0/0/100/0/0</v>
      </c>
      <c r="T37" s="42" t="e">
        <f>(Q37-$K$29)/P37</f>
        <v>#VALUE!</v>
      </c>
      <c r="V37" s="13" t="str">
        <v>GOLD</v>
      </c>
      <c r="W37" s="17">
        <v>1.3143172036416698E-2</v>
      </c>
      <c r="X37" s="17">
        <v>-1.3518535928166981E-2</v>
      </c>
      <c r="Y37" s="17">
        <v>0.18555709716530686</v>
      </c>
      <c r="Z37" s="17">
        <v>1.3858897336978059E-2</v>
      </c>
      <c r="AA37" s="18">
        <v>2.1444572118210704E-2</v>
      </c>
    </row>
    <row r="38" spans="1:27" x14ac:dyDescent="0.25">
      <c r="I38" s="28" t="s">
        <v>11</v>
      </c>
      <c r="J38" s="33">
        <v>3.4461823428125933E-3</v>
      </c>
      <c r="K38" s="33">
        <v>0</v>
      </c>
      <c r="L38" s="33">
        <v>5.9688257728269647E-2</v>
      </c>
      <c r="M38" s="33">
        <v>0</v>
      </c>
      <c r="N38" s="33">
        <v>0.93686555961020412</v>
      </c>
      <c r="O38" s="35">
        <f t="shared" si="18"/>
        <v>0.99999999968128639</v>
      </c>
      <c r="P38" s="36">
        <f t="array" ref="P38">SQRT(MMULT(MMULT(J38:N38,$W$35:$AA$39),TRANSPOSE(J38:N38)))</f>
        <v>0.15511686134237335</v>
      </c>
      <c r="Q38" s="36">
        <f t="array" ref="Q38">MMULT(J38:N38,TRANSPOSE($J$34:$N$34))</f>
        <v>6.9999999995121728E-2</v>
      </c>
      <c r="R38" t="str">
        <f t="shared" si="19"/>
        <v>0/0/6/0/94</v>
      </c>
      <c r="S38" t="s">
        <v>23</v>
      </c>
      <c r="T38" s="42">
        <f>(Q38-$K$29)/P38</f>
        <v>0.3223376205682883</v>
      </c>
      <c r="V38" s="13" t="str">
        <v>AMZN</v>
      </c>
      <c r="W38" s="17">
        <v>-1.2838086416971595E-2</v>
      </c>
      <c r="X38" s="17">
        <v>0.20816676264730424</v>
      </c>
      <c r="Y38" s="17">
        <v>1.3858897336978059E-2</v>
      </c>
      <c r="Z38" s="17">
        <v>0.36307767778762984</v>
      </c>
      <c r="AA38" s="18">
        <v>2.6113196482852156E-2</v>
      </c>
    </row>
    <row r="39" spans="1:27" x14ac:dyDescent="0.25">
      <c r="I39" s="28" t="s">
        <v>11</v>
      </c>
      <c r="J39" s="33">
        <v>0</v>
      </c>
      <c r="K39" s="33">
        <v>0</v>
      </c>
      <c r="L39" s="33">
        <v>0</v>
      </c>
      <c r="M39" s="33">
        <v>0</v>
      </c>
      <c r="N39" s="33">
        <v>1</v>
      </c>
      <c r="O39" s="35">
        <f t="shared" si="18"/>
        <v>1</v>
      </c>
      <c r="P39" s="36">
        <f t="array" ref="P39">SQRT(MMULT(MMULT(J39:N39,$W$35:$AA$39),TRANSPOSE(J39:N39)))</f>
        <v>0.15550657773846702</v>
      </c>
      <c r="Q39" s="36">
        <f t="array" ref="Q39">MMULT(J39:N39,TRANSPOSE($J$34:$N$34))</f>
        <v>7.192692918628045E-2</v>
      </c>
      <c r="R39" t="str">
        <f t="shared" si="19"/>
        <v>0/0/0/0/100</v>
      </c>
      <c r="T39" s="42">
        <f>(Q39-$K$29)/P39</f>
        <v>0.33392111087166892</v>
      </c>
      <c r="V39" s="22" t="str">
        <v>STF</v>
      </c>
      <c r="W39" s="20">
        <v>-4.1247389738146449E-2</v>
      </c>
      <c r="X39" s="20">
        <v>3.1823047638038712E-2</v>
      </c>
      <c r="Y39" s="20">
        <v>2.1444572118210704E-2</v>
      </c>
      <c r="Z39" s="20">
        <v>2.6113196482852156E-2</v>
      </c>
      <c r="AA39" s="21">
        <v>2.4182295719929889E-2</v>
      </c>
    </row>
    <row r="40" spans="1:27" x14ac:dyDescent="0.25">
      <c r="B40" s="42"/>
      <c r="C40" s="42"/>
      <c r="D40" s="42"/>
      <c r="E40" s="42"/>
      <c r="I40" s="28" t="s">
        <v>11</v>
      </c>
      <c r="J40" s="33">
        <v>1.9862594504705296E-2</v>
      </c>
      <c r="K40" s="33">
        <v>0</v>
      </c>
      <c r="L40" s="33">
        <v>9.6075500563095433E-3</v>
      </c>
      <c r="M40" s="33">
        <v>0</v>
      </c>
      <c r="N40" s="33">
        <v>0.9705298554389854</v>
      </c>
      <c r="O40" s="35">
        <f t="shared" si="18"/>
        <v>1.0000000000000002</v>
      </c>
      <c r="P40" s="36">
        <f t="array" ref="P40">SQRT(MMULT(MMULT(J40:N40,$W$35:$AA$39),TRANSPOSE(J40:N40)))</f>
        <v>0.15118321321787245</v>
      </c>
      <c r="Q40" s="36">
        <f t="array" ref="Q40">MMULT(J40:N40,TRANSPOSE($J$34:$N$34))</f>
        <v>7.8668201611321986E-2</v>
      </c>
      <c r="R40" t="str">
        <f t="shared" si="19"/>
        <v>2/0/1/0/97</v>
      </c>
      <c r="S40" t="s">
        <v>16</v>
      </c>
      <c r="T40" s="42">
        <f>(Q40-$K$29)/P40</f>
        <v>0.38806029030997202</v>
      </c>
    </row>
    <row r="41" spans="1:27" x14ac:dyDescent="0.25">
      <c r="I41" s="28" t="s">
        <v>11</v>
      </c>
      <c r="J41" s="33">
        <v>2.0747947855003918E-2</v>
      </c>
      <c r="K41" s="33">
        <v>0</v>
      </c>
      <c r="L41" s="33">
        <v>6.9756684167321548E-3</v>
      </c>
      <c r="M41" s="33">
        <v>2.1260919207315974E-3</v>
      </c>
      <c r="N41" s="33">
        <v>0.97015029190622826</v>
      </c>
      <c r="O41" s="35">
        <f t="shared" si="18"/>
        <v>1.0000000000986959</v>
      </c>
      <c r="P41" s="36">
        <f t="array" ref="P41">SQRT(MMULT(MMULT(J41:N41,$W$35:$AA$39),TRANSPOSE(J41:N41)))</f>
        <v>0.15123356180723135</v>
      </c>
      <c r="Q41" s="36">
        <f t="array" ref="Q41">MMULT(J41:N41,TRANSPOSE($J$34:$N$34))</f>
        <v>7.99999963165893E-2</v>
      </c>
      <c r="R41" t="str">
        <f t="shared" si="19"/>
        <v>2/0/1/0/97</v>
      </c>
      <c r="S41" t="s">
        <v>22</v>
      </c>
      <c r="T41" s="42">
        <f>(Q41-$K$29)/P41</f>
        <v>0.39673730883272995</v>
      </c>
    </row>
    <row r="42" spans="1:27" x14ac:dyDescent="0.25">
      <c r="I42" s="28" t="s">
        <v>11</v>
      </c>
      <c r="J42" s="33">
        <v>2.4646247404085615E-2</v>
      </c>
      <c r="K42" s="33">
        <v>0</v>
      </c>
      <c r="L42" s="33">
        <v>0</v>
      </c>
      <c r="M42" s="33">
        <v>4.6715545979707118E-2</v>
      </c>
      <c r="N42" s="33">
        <v>0.92863861557988436</v>
      </c>
      <c r="O42" s="35">
        <f t="shared" si="18"/>
        <v>1.0000004089636771</v>
      </c>
      <c r="P42" s="36">
        <f t="array" ref="P42">SQRT(MMULT(MMULT(J42:N42,$W$35:$AA$39),TRANSPOSE(J42:N42)))</f>
        <v>0.15464088367163656</v>
      </c>
      <c r="Q42" s="36">
        <f t="array" ref="Q42">MMULT(J42:N42,TRANSPOSE($J$34:$N$34))</f>
        <v>0.10000000071517862</v>
      </c>
      <c r="R42" t="str">
        <f t="shared" si="19"/>
        <v>2/0/0/5/93</v>
      </c>
      <c r="S42" t="s">
        <v>20</v>
      </c>
      <c r="T42" s="42">
        <f>(Q42-$K$29)/P42</f>
        <v>0.51732762265540388</v>
      </c>
    </row>
    <row r="43" spans="1:27" x14ac:dyDescent="0.25">
      <c r="I43" s="28" t="s">
        <v>11</v>
      </c>
      <c r="J43" s="33">
        <v>2.8484614553104675E-2</v>
      </c>
      <c r="K43" s="33">
        <v>0</v>
      </c>
      <c r="L43" s="33">
        <v>0</v>
      </c>
      <c r="M43" s="33">
        <v>9.2270633157349555E-2</v>
      </c>
      <c r="N43" s="33">
        <v>0.87924475192591789</v>
      </c>
      <c r="O43" s="35">
        <f t="shared" si="18"/>
        <v>0.99999999963637209</v>
      </c>
      <c r="P43" s="36">
        <f t="array" ref="P43">SQRT(MMULT(MMULT(J43:N43,$W$35:$AA$39),TRANSPOSE(J43:N43)))</f>
        <v>0.16264393596480561</v>
      </c>
      <c r="Q43" s="36">
        <f t="array" ref="Q43">MMULT(J43:N43,TRANSPOSE($J$34:$N$34))</f>
        <v>0.12000000032796242</v>
      </c>
      <c r="R43" t="str">
        <f t="shared" si="19"/>
        <v>3/0/0/9/88</v>
      </c>
      <c r="S43" t="s">
        <v>21</v>
      </c>
      <c r="T43" s="42">
        <f>(Q43-$K$29)/P43</f>
        <v>0.61484001684268963</v>
      </c>
    </row>
    <row r="44" spans="1:27" x14ac:dyDescent="0.25">
      <c r="I44" s="28" t="s">
        <v>11</v>
      </c>
      <c r="J44" s="33">
        <v>0</v>
      </c>
      <c r="K44" s="33">
        <v>1</v>
      </c>
      <c r="L44" s="33">
        <v>0</v>
      </c>
      <c r="M44" s="33">
        <v>0</v>
      </c>
      <c r="N44" s="33">
        <v>0</v>
      </c>
      <c r="O44" s="35">
        <f t="shared" si="18"/>
        <v>1</v>
      </c>
      <c r="P44" s="36">
        <f t="array" ref="P44">SQRT(MMULT(MMULT(J44:N44,$W$35:$AA$39),TRANSPOSE(J44:N44)))</f>
        <v>0.38591350286985882</v>
      </c>
      <c r="Q44" s="36">
        <f t="array" ref="Q44">MMULT(J44:N44,TRANSPOSE($J$34:$N$34))</f>
        <v>0.20326319126927517</v>
      </c>
      <c r="R44" t="str">
        <f t="shared" si="19"/>
        <v>0/100/0/0/0</v>
      </c>
      <c r="T44" s="42">
        <f>(Q44-$K$29)/P44</f>
        <v>0.47488152113474202</v>
      </c>
    </row>
    <row r="45" spans="1:27" x14ac:dyDescent="0.25">
      <c r="A45" s="27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I45" s="28" t="s">
        <v>30</v>
      </c>
      <c r="J45" s="33">
        <v>6.1520045589433782E-2</v>
      </c>
      <c r="K45" s="33">
        <v>0</v>
      </c>
      <c r="L45" s="33">
        <v>0</v>
      </c>
      <c r="M45" s="33">
        <v>0.48434225945175718</v>
      </c>
      <c r="N45" s="33">
        <v>0.45413769495880907</v>
      </c>
      <c r="O45" s="35">
        <f t="shared" si="18"/>
        <v>1</v>
      </c>
      <c r="P45" s="36">
        <f t="array" ref="P45">SQRT(MMULT(MMULT(J45:N45,$W$35:$AA$39),TRANSPOSE(J45:N45)))</f>
        <v>0.33247153729429951</v>
      </c>
      <c r="Q45" s="36">
        <f t="array" ref="Q45">MMULT(J45:N45,TRANSPOSE($J$34:$N$34))</f>
        <v>0.29213116384657584</v>
      </c>
      <c r="R45" t="str">
        <f t="shared" si="19"/>
        <v>6/0/0/48/45</v>
      </c>
      <c r="T45" s="42">
        <f>(Q45-$K$29)/P45</f>
        <v>0.81850965667984033</v>
      </c>
    </row>
    <row r="46" spans="1:27" x14ac:dyDescent="0.25">
      <c r="A46" s="1">
        <v>38718</v>
      </c>
      <c r="B46" s="2" t="s">
        <v>6</v>
      </c>
      <c r="C46" s="2">
        <v>214.93206799999999</v>
      </c>
      <c r="D46" s="2">
        <v>26.981037000000001</v>
      </c>
      <c r="E46" s="2">
        <v>44.82</v>
      </c>
      <c r="F46" s="2">
        <v>31.586559000000001</v>
      </c>
      <c r="I46" s="28" t="s">
        <v>11</v>
      </c>
      <c r="J46" s="33">
        <v>1</v>
      </c>
      <c r="K46" s="33">
        <v>0</v>
      </c>
      <c r="L46" s="33">
        <v>0</v>
      </c>
      <c r="M46" s="33">
        <v>0</v>
      </c>
      <c r="N46" s="33">
        <v>0</v>
      </c>
      <c r="O46" s="35">
        <f t="shared" si="18"/>
        <v>1</v>
      </c>
      <c r="P46" s="36">
        <f t="array" ref="P46">SQRT(MMULT(MMULT(J46:N46,$W$35:$AA$39),TRANSPOSE(J46:N46)))</f>
        <v>1.777565853119073</v>
      </c>
      <c r="Q46" s="36">
        <f t="array" ref="Q46">MMULT(J46:N46,TRANSPOSE($J$34:$N$34))</f>
        <v>0.4371369664075177</v>
      </c>
      <c r="R46" t="str">
        <f t="shared" si="19"/>
        <v>100/0/0/0/0</v>
      </c>
      <c r="T46" s="42">
        <f>(Q46-$K$29)/P46</f>
        <v>0.2346675177606346</v>
      </c>
    </row>
    <row r="47" spans="1:27" x14ac:dyDescent="0.25">
      <c r="A47" s="1">
        <v>38749</v>
      </c>
      <c r="B47" s="2" t="s">
        <v>6</v>
      </c>
      <c r="C47" s="2">
        <v>180.13836699999999</v>
      </c>
      <c r="D47" s="2">
        <v>23.473333</v>
      </c>
      <c r="E47" s="2">
        <v>37.439999</v>
      </c>
      <c r="F47" s="2">
        <v>31.746592</v>
      </c>
      <c r="I47" s="28" t="s">
        <v>11</v>
      </c>
      <c r="J47" s="33">
        <v>0</v>
      </c>
      <c r="K47" s="33">
        <v>0</v>
      </c>
      <c r="L47" s="33">
        <v>0</v>
      </c>
      <c r="M47" s="33">
        <v>0.99999997671693541</v>
      </c>
      <c r="N47" s="33">
        <v>0</v>
      </c>
      <c r="O47" s="35">
        <f t="shared" si="18"/>
        <v>0.99999997671693541</v>
      </c>
      <c r="P47" s="36">
        <f t="array" ref="P47">SQRT(MMULT(MMULT(J47:N47,$W$35:$AA$39),TRANSPOSE(J47:N47)))</f>
        <v>0.60255925922726306</v>
      </c>
      <c r="Q47" s="36">
        <f t="array" ref="Q47">MMULT(J47:N47,TRANSPOSE($J$34:$N$34))</f>
        <v>0.48018469989891838</v>
      </c>
      <c r="R47" t="str">
        <f t="shared" si="19"/>
        <v>0/0/0/100/0</v>
      </c>
      <c r="S47" t="s">
        <v>17</v>
      </c>
      <c r="T47" s="42">
        <f>(Q47-$K$29)/P47</f>
        <v>0.76371691721918045</v>
      </c>
    </row>
    <row r="48" spans="1:27" x14ac:dyDescent="0.25">
      <c r="A48" s="1">
        <v>38777</v>
      </c>
      <c r="B48" s="2" t="s">
        <v>6</v>
      </c>
      <c r="C48" s="2">
        <v>193.739914</v>
      </c>
      <c r="D48" s="2">
        <v>23.361837000000001</v>
      </c>
      <c r="E48" s="2">
        <v>36.529998999999997</v>
      </c>
      <c r="F48" s="2">
        <v>32.398994000000002</v>
      </c>
    </row>
    <row r="49" spans="1:6" x14ac:dyDescent="0.25">
      <c r="A49" s="1">
        <v>38808</v>
      </c>
      <c r="B49" s="2" t="s">
        <v>6</v>
      </c>
      <c r="C49" s="2">
        <v>207.619629</v>
      </c>
      <c r="D49" s="2">
        <v>26.140560000000001</v>
      </c>
      <c r="E49" s="2">
        <v>35.209999000000003</v>
      </c>
      <c r="F49" s="2">
        <v>33.014476999999999</v>
      </c>
    </row>
    <row r="50" spans="1:6" x14ac:dyDescent="0.25">
      <c r="A50" s="1">
        <v>38838</v>
      </c>
      <c r="B50" s="2" t="s">
        <v>6</v>
      </c>
      <c r="C50" s="2">
        <v>184.70864900000001</v>
      </c>
      <c r="D50" s="2">
        <v>26.252058000000002</v>
      </c>
      <c r="E50" s="2">
        <v>34.610000999999997</v>
      </c>
      <c r="F50" s="2">
        <v>32.485165000000002</v>
      </c>
    </row>
    <row r="51" spans="1:6" x14ac:dyDescent="0.25">
      <c r="A51" s="1">
        <v>38869</v>
      </c>
      <c r="B51" s="2" t="s">
        <v>6</v>
      </c>
      <c r="C51" s="2">
        <v>208.31014999999999</v>
      </c>
      <c r="D51" s="2">
        <v>25.476455999999999</v>
      </c>
      <c r="E51" s="2">
        <v>38.68</v>
      </c>
      <c r="F51" s="2">
        <v>32.029708999999997</v>
      </c>
    </row>
    <row r="52" spans="1:6" x14ac:dyDescent="0.25">
      <c r="A52" s="1">
        <v>38899</v>
      </c>
      <c r="B52" s="2" t="s">
        <v>6</v>
      </c>
      <c r="C52" s="2">
        <v>192.05088799999999</v>
      </c>
      <c r="D52" s="2">
        <v>26.509283</v>
      </c>
      <c r="E52" s="2">
        <v>26.889999</v>
      </c>
      <c r="F52" s="2">
        <v>32.653961000000002</v>
      </c>
    </row>
    <row r="53" spans="1:6" x14ac:dyDescent="0.25">
      <c r="A53" s="1">
        <v>38930</v>
      </c>
      <c r="B53" s="2">
        <v>47.41</v>
      </c>
      <c r="C53" s="2">
        <v>188.04196200000001</v>
      </c>
      <c r="D53" s="2">
        <v>28.815933000000001</v>
      </c>
      <c r="E53" s="2">
        <v>30.83</v>
      </c>
      <c r="F53" s="2">
        <v>33.518177000000001</v>
      </c>
    </row>
    <row r="54" spans="1:6" x14ac:dyDescent="0.25">
      <c r="A54" s="1">
        <v>38961</v>
      </c>
      <c r="B54" s="2">
        <v>41.880001</v>
      </c>
      <c r="C54" s="2">
        <v>199.65145899999999</v>
      </c>
      <c r="D54" s="2">
        <v>26.440424</v>
      </c>
      <c r="E54" s="2">
        <v>32.119999</v>
      </c>
      <c r="F54" s="2">
        <v>33.835273999999998</v>
      </c>
    </row>
    <row r="55" spans="1:6" x14ac:dyDescent="0.25">
      <c r="A55" s="1">
        <v>38991</v>
      </c>
      <c r="B55" s="2">
        <v>38.049999</v>
      </c>
      <c r="C55" s="2">
        <v>236.655777</v>
      </c>
      <c r="D55" s="2">
        <v>26.681414</v>
      </c>
      <c r="E55" s="2">
        <v>38.090000000000003</v>
      </c>
      <c r="F55" s="2">
        <v>34.954407000000003</v>
      </c>
    </row>
    <row r="56" spans="1:6" x14ac:dyDescent="0.25">
      <c r="A56" s="1">
        <v>39022</v>
      </c>
      <c r="B56" s="2">
        <v>39.830002</v>
      </c>
      <c r="C56" s="2">
        <v>240.83857699999999</v>
      </c>
      <c r="D56" s="2">
        <v>27.060127000000001</v>
      </c>
      <c r="E56" s="2">
        <v>40.340000000000003</v>
      </c>
      <c r="F56" s="2">
        <v>35.426929000000001</v>
      </c>
    </row>
    <row r="57" spans="1:6" x14ac:dyDescent="0.25">
      <c r="A57" s="1">
        <v>39052</v>
      </c>
      <c r="B57" s="2">
        <v>38.060001</v>
      </c>
      <c r="C57" s="2">
        <v>228.752182</v>
      </c>
      <c r="D57" s="2">
        <v>26.521277999999999</v>
      </c>
      <c r="E57" s="2">
        <v>39.459999000000003</v>
      </c>
      <c r="F57" s="2">
        <v>35.370967999999998</v>
      </c>
    </row>
    <row r="58" spans="1:6" x14ac:dyDescent="0.25">
      <c r="A58" s="1">
        <v>39083</v>
      </c>
      <c r="B58" s="2">
        <v>35.650002000000001</v>
      </c>
      <c r="C58" s="2">
        <v>249.12965399999999</v>
      </c>
      <c r="D58" s="2">
        <v>25.588282</v>
      </c>
      <c r="E58" s="2">
        <v>37.669998</v>
      </c>
      <c r="F58" s="2">
        <v>36.294620999999999</v>
      </c>
    </row>
    <row r="59" spans="1:6" x14ac:dyDescent="0.25">
      <c r="A59" s="1">
        <v>39114</v>
      </c>
      <c r="B59" s="2">
        <v>37.619999</v>
      </c>
      <c r="C59" s="2">
        <v>223.27282700000001</v>
      </c>
      <c r="D59" s="2">
        <v>25.804245000000002</v>
      </c>
      <c r="E59" s="2">
        <v>39.139999000000003</v>
      </c>
      <c r="F59" s="2">
        <v>35.898879999999998</v>
      </c>
    </row>
    <row r="60" spans="1:6" x14ac:dyDescent="0.25">
      <c r="A60" s="1">
        <v>39142</v>
      </c>
      <c r="B60" s="2">
        <v>39</v>
      </c>
      <c r="C60" s="2">
        <v>227.59968599999999</v>
      </c>
      <c r="D60" s="2">
        <v>24.663923</v>
      </c>
      <c r="E60" s="2">
        <v>39.790000999999997</v>
      </c>
      <c r="F60" s="2">
        <v>36.426524999999998</v>
      </c>
    </row>
    <row r="61" spans="1:6" x14ac:dyDescent="0.25">
      <c r="A61" s="1">
        <v>39173</v>
      </c>
      <c r="B61" s="2">
        <v>37.5</v>
      </c>
      <c r="C61" s="2">
        <v>234.166977</v>
      </c>
      <c r="D61" s="2">
        <v>24.283808000000001</v>
      </c>
      <c r="E61" s="2">
        <v>61.330002</v>
      </c>
      <c r="F61" s="2">
        <v>37.902678999999999</v>
      </c>
    </row>
    <row r="62" spans="1:6" x14ac:dyDescent="0.25">
      <c r="A62" s="1">
        <v>39203</v>
      </c>
      <c r="B62" s="2">
        <v>35.790000999999997</v>
      </c>
      <c r="C62" s="2">
        <v>247.34625199999999</v>
      </c>
      <c r="D62" s="2">
        <v>25.16497</v>
      </c>
      <c r="E62" s="2">
        <v>69.139999000000003</v>
      </c>
      <c r="F62" s="2">
        <v>38.901443</v>
      </c>
    </row>
    <row r="63" spans="1:6" x14ac:dyDescent="0.25">
      <c r="A63" s="1">
        <v>39234</v>
      </c>
      <c r="B63" s="2">
        <v>38.979999999999997</v>
      </c>
      <c r="C63" s="2">
        <v>259.66116299999999</v>
      </c>
      <c r="D63" s="2">
        <v>25.244164999999999</v>
      </c>
      <c r="E63" s="2">
        <v>68.410004000000001</v>
      </c>
      <c r="F63" s="2">
        <v>38.179070000000003</v>
      </c>
    </row>
    <row r="64" spans="1:6" x14ac:dyDescent="0.25">
      <c r="A64" s="1">
        <v>39264</v>
      </c>
      <c r="B64" s="2">
        <v>43</v>
      </c>
      <c r="C64" s="2">
        <v>253.35218800000001</v>
      </c>
      <c r="D64" s="2">
        <v>28.570108000000001</v>
      </c>
      <c r="E64" s="2">
        <v>78.540001000000004</v>
      </c>
      <c r="F64" s="2">
        <v>37.944664000000003</v>
      </c>
    </row>
    <row r="65" spans="1:6" x14ac:dyDescent="0.25">
      <c r="A65" s="1">
        <v>39295</v>
      </c>
      <c r="B65" s="2">
        <v>41.130001</v>
      </c>
      <c r="C65" s="2">
        <v>255.96021999999999</v>
      </c>
      <c r="D65" s="2">
        <v>28.240117999999999</v>
      </c>
      <c r="E65" s="2">
        <v>79.910004000000001</v>
      </c>
      <c r="F65" s="2">
        <v>38.775471000000003</v>
      </c>
    </row>
    <row r="66" spans="1:6" x14ac:dyDescent="0.25">
      <c r="A66" s="1">
        <v>39326</v>
      </c>
      <c r="B66" s="2">
        <v>46.32</v>
      </c>
      <c r="C66" s="2">
        <v>281.80215500000003</v>
      </c>
      <c r="D66" s="2">
        <v>34.978836000000001</v>
      </c>
      <c r="E66" s="2">
        <v>93.150002000000001</v>
      </c>
      <c r="F66" s="2">
        <v>40.360984999999999</v>
      </c>
    </row>
    <row r="67" spans="1:6" x14ac:dyDescent="0.25">
      <c r="A67" s="1">
        <v>39356</v>
      </c>
      <c r="B67" s="2">
        <v>54.279998999999997</v>
      </c>
      <c r="C67" s="2">
        <v>351.21566799999999</v>
      </c>
      <c r="D67" s="2">
        <v>38.322166000000003</v>
      </c>
      <c r="E67" s="2">
        <v>89.150002000000001</v>
      </c>
      <c r="F67" s="2">
        <v>41.007880999999998</v>
      </c>
    </row>
    <row r="68" spans="1:6" x14ac:dyDescent="0.25">
      <c r="A68" s="1">
        <v>39387</v>
      </c>
      <c r="B68" s="2">
        <v>51.529998999999997</v>
      </c>
      <c r="C68" s="2">
        <v>344.26092499999999</v>
      </c>
      <c r="D68" s="2">
        <v>35.178558000000002</v>
      </c>
      <c r="E68" s="2">
        <v>90.559997999999993</v>
      </c>
      <c r="F68" s="2">
        <v>40.265861999999998</v>
      </c>
    </row>
    <row r="69" spans="1:6" x14ac:dyDescent="0.25">
      <c r="A69" s="1">
        <v>39417</v>
      </c>
      <c r="B69" s="2">
        <v>56.150002000000001</v>
      </c>
      <c r="C69" s="2">
        <v>343.50582900000001</v>
      </c>
      <c r="D69" s="2">
        <v>36.649258000000003</v>
      </c>
      <c r="E69" s="2">
        <v>92.639999000000003</v>
      </c>
      <c r="F69" s="2">
        <v>38.642277</v>
      </c>
    </row>
    <row r="70" spans="1:6" x14ac:dyDescent="0.25">
      <c r="A70" s="1">
        <v>39448</v>
      </c>
      <c r="B70" s="2">
        <v>53.68</v>
      </c>
      <c r="C70" s="2">
        <v>280.326752</v>
      </c>
      <c r="D70" s="2">
        <v>44.833244000000001</v>
      </c>
      <c r="E70" s="2">
        <v>77.699996999999996</v>
      </c>
      <c r="F70" s="2">
        <v>38.201084000000002</v>
      </c>
    </row>
    <row r="71" spans="1:6" x14ac:dyDescent="0.25">
      <c r="A71" s="1">
        <v>39479</v>
      </c>
      <c r="B71" s="2">
        <v>59.709999000000003</v>
      </c>
      <c r="C71" s="2">
        <v>234.067612</v>
      </c>
      <c r="D71" s="2">
        <v>45.277743999999998</v>
      </c>
      <c r="E71" s="2">
        <v>64.470000999999996</v>
      </c>
      <c r="F71" s="2">
        <v>38.068461999999997</v>
      </c>
    </row>
    <row r="72" spans="1:6" x14ac:dyDescent="0.25">
      <c r="A72" s="1">
        <v>39508</v>
      </c>
      <c r="B72" s="2">
        <v>60.43</v>
      </c>
      <c r="C72" s="2">
        <v>218.81184400000001</v>
      </c>
      <c r="D72" s="2">
        <v>37.869438000000002</v>
      </c>
      <c r="E72" s="2">
        <v>71.300003000000004</v>
      </c>
      <c r="F72" s="2">
        <v>38.234240999999997</v>
      </c>
    </row>
    <row r="73" spans="1:6" x14ac:dyDescent="0.25">
      <c r="A73" s="1">
        <v>39539</v>
      </c>
      <c r="B73" s="2">
        <v>68.720000999999996</v>
      </c>
      <c r="C73" s="2">
        <v>285.28945900000002</v>
      </c>
      <c r="D73" s="2">
        <v>33.659809000000003</v>
      </c>
      <c r="E73" s="2">
        <v>78.629997000000003</v>
      </c>
      <c r="F73" s="2">
        <v>39.460971999999998</v>
      </c>
    </row>
    <row r="74" spans="1:6" x14ac:dyDescent="0.25">
      <c r="A74" s="1">
        <v>39569</v>
      </c>
      <c r="B74" s="2">
        <v>76.370002999999997</v>
      </c>
      <c r="C74" s="2">
        <v>291.00726300000002</v>
      </c>
      <c r="D74" s="2">
        <v>35.115310999999998</v>
      </c>
      <c r="E74" s="2">
        <v>81.620002999999997</v>
      </c>
      <c r="F74" s="2">
        <v>39.765991</v>
      </c>
    </row>
    <row r="75" spans="1:6" x14ac:dyDescent="0.25">
      <c r="A75" s="1">
        <v>39600</v>
      </c>
      <c r="B75" s="2">
        <v>84.160004000000001</v>
      </c>
      <c r="C75" s="2">
        <v>261.50912499999998</v>
      </c>
      <c r="D75" s="2">
        <v>39.851551000000001</v>
      </c>
      <c r="E75" s="2">
        <v>73.330001999999993</v>
      </c>
      <c r="F75" s="2">
        <v>36.357674000000003</v>
      </c>
    </row>
    <row r="76" spans="1:6" x14ac:dyDescent="0.25">
      <c r="A76" s="1">
        <v>39630</v>
      </c>
      <c r="B76" s="2">
        <v>73.849997999999999</v>
      </c>
      <c r="C76" s="2">
        <v>235.34431499999999</v>
      </c>
      <c r="D76" s="2">
        <v>37.092601999999999</v>
      </c>
      <c r="E76" s="2">
        <v>76.339995999999999</v>
      </c>
      <c r="F76" s="2">
        <v>36.288868000000001</v>
      </c>
    </row>
    <row r="77" spans="1:6" x14ac:dyDescent="0.25">
      <c r="A77" s="1">
        <v>39661</v>
      </c>
      <c r="B77" s="2">
        <v>68.830001999999993</v>
      </c>
      <c r="C77" s="2">
        <v>230.14810199999999</v>
      </c>
      <c r="D77" s="2">
        <v>30.418565999999998</v>
      </c>
      <c r="E77" s="2">
        <v>80.809997999999993</v>
      </c>
      <c r="F77" s="2">
        <v>36.610897000000001</v>
      </c>
    </row>
    <row r="78" spans="1:6" x14ac:dyDescent="0.25">
      <c r="A78" s="1">
        <v>39692</v>
      </c>
      <c r="B78" s="2">
        <v>60.369999</v>
      </c>
      <c r="C78" s="2">
        <v>198.965912</v>
      </c>
      <c r="D78" s="2">
        <v>32.179031000000002</v>
      </c>
      <c r="E78" s="2">
        <v>72.760002</v>
      </c>
      <c r="F78" s="2">
        <v>34.329844999999999</v>
      </c>
    </row>
    <row r="79" spans="1:6" x14ac:dyDescent="0.25">
      <c r="A79" s="1">
        <v>39722</v>
      </c>
      <c r="B79" s="2">
        <v>40.259998000000003</v>
      </c>
      <c r="C79" s="2">
        <v>178.51890599999999</v>
      </c>
      <c r="D79" s="2">
        <v>19.917020999999998</v>
      </c>
      <c r="E79" s="2">
        <v>57.240001999999997</v>
      </c>
      <c r="F79" s="2">
        <v>29.378616000000001</v>
      </c>
    </row>
    <row r="80" spans="1:6" x14ac:dyDescent="0.25">
      <c r="A80" s="1">
        <v>39753</v>
      </c>
      <c r="B80" s="2">
        <v>30.17</v>
      </c>
      <c r="C80" s="2">
        <v>145.533447</v>
      </c>
      <c r="D80" s="2">
        <v>25.802790000000002</v>
      </c>
      <c r="E80" s="2">
        <v>42.700001</v>
      </c>
      <c r="F80" s="2">
        <v>28.35885</v>
      </c>
    </row>
    <row r="81" spans="1:6" x14ac:dyDescent="0.25">
      <c r="A81" s="1">
        <v>39783</v>
      </c>
      <c r="B81" s="2">
        <v>23.27</v>
      </c>
      <c r="C81" s="2">
        <v>152.83097799999999</v>
      </c>
      <c r="D81" s="2">
        <v>32.436092000000002</v>
      </c>
      <c r="E81" s="2">
        <v>51.279998999999997</v>
      </c>
      <c r="F81" s="2">
        <v>28.318595999999999</v>
      </c>
    </row>
    <row r="82" spans="1:6" x14ac:dyDescent="0.25">
      <c r="A82" s="1">
        <v>39814</v>
      </c>
      <c r="B82" s="2">
        <v>19.48</v>
      </c>
      <c r="C82" s="2">
        <v>168.17120399999999</v>
      </c>
      <c r="D82" s="2">
        <v>33.071238999999998</v>
      </c>
      <c r="E82" s="2">
        <v>58.82</v>
      </c>
      <c r="F82" s="2">
        <v>26.115518999999999</v>
      </c>
    </row>
    <row r="83" spans="1:6" x14ac:dyDescent="0.25">
      <c r="A83" s="1">
        <v>39845</v>
      </c>
      <c r="B83" s="2">
        <v>17.48</v>
      </c>
      <c r="C83" s="2">
        <v>167.90295399999999</v>
      </c>
      <c r="D83" s="2">
        <v>26.640471000000002</v>
      </c>
      <c r="E83" s="2">
        <v>64.790001000000004</v>
      </c>
      <c r="F83" s="2">
        <v>23.622489999999999</v>
      </c>
    </row>
    <row r="84" spans="1:6" x14ac:dyDescent="0.25">
      <c r="A84" s="1">
        <v>39873</v>
      </c>
      <c r="B84" s="2">
        <v>18.879999000000002</v>
      </c>
      <c r="C84" s="2">
        <v>172.90541099999999</v>
      </c>
      <c r="D84" s="2">
        <v>28.59881</v>
      </c>
      <c r="E84" s="2">
        <v>73.440002000000007</v>
      </c>
      <c r="F84" s="2">
        <v>25.373062000000001</v>
      </c>
    </row>
    <row r="85" spans="1:6" x14ac:dyDescent="0.25">
      <c r="A85" s="1">
        <v>39904</v>
      </c>
      <c r="B85" s="2">
        <v>18.559999000000001</v>
      </c>
      <c r="C85" s="2">
        <v>196.705612</v>
      </c>
      <c r="D85" s="2">
        <v>25.670120000000001</v>
      </c>
      <c r="E85" s="2">
        <v>80.519997000000004</v>
      </c>
      <c r="F85" s="2">
        <v>26.898845999999999</v>
      </c>
    </row>
    <row r="86" spans="1:6" x14ac:dyDescent="0.25">
      <c r="A86" s="1">
        <v>39934</v>
      </c>
      <c r="B86" s="2">
        <v>24</v>
      </c>
      <c r="C86" s="2">
        <v>207.26692199999999</v>
      </c>
      <c r="D86" s="2">
        <v>33.591693999999997</v>
      </c>
      <c r="E86" s="2">
        <v>77.989998</v>
      </c>
      <c r="F86" s="2">
        <v>28.472318999999999</v>
      </c>
    </row>
    <row r="87" spans="1:6" x14ac:dyDescent="0.25">
      <c r="A87" s="1">
        <v>39965</v>
      </c>
      <c r="B87" s="2">
        <v>25.030000999999999</v>
      </c>
      <c r="C87" s="2">
        <v>209.43284600000001</v>
      </c>
      <c r="D87" s="2">
        <v>29.756460000000001</v>
      </c>
      <c r="E87" s="2">
        <v>83.660004000000001</v>
      </c>
      <c r="F87" s="2">
        <v>28.199860000000001</v>
      </c>
    </row>
    <row r="88" spans="1:6" x14ac:dyDescent="0.25">
      <c r="A88" s="1">
        <v>39995</v>
      </c>
      <c r="B88" s="2">
        <v>24.23</v>
      </c>
      <c r="C88" s="2">
        <v>220.09350599999999</v>
      </c>
      <c r="D88" s="2">
        <v>30.953811999999999</v>
      </c>
      <c r="E88" s="2">
        <v>85.760002</v>
      </c>
      <c r="F88" s="2">
        <v>30.662361000000001</v>
      </c>
    </row>
    <row r="89" spans="1:6" x14ac:dyDescent="0.25">
      <c r="A89" s="1">
        <v>40026</v>
      </c>
      <c r="B89" s="2">
        <v>23.790001</v>
      </c>
      <c r="C89" s="2">
        <v>229.34333799999999</v>
      </c>
      <c r="D89" s="2">
        <v>30.776436</v>
      </c>
      <c r="E89" s="2">
        <v>81.190002000000007</v>
      </c>
      <c r="F89" s="2">
        <v>31.028386999999999</v>
      </c>
    </row>
    <row r="90" spans="1:6" x14ac:dyDescent="0.25">
      <c r="A90" s="1">
        <v>40057</v>
      </c>
      <c r="B90" s="2">
        <v>23.799999</v>
      </c>
      <c r="C90" s="2">
        <v>246.32290599999999</v>
      </c>
      <c r="D90" s="2">
        <v>33.614612999999999</v>
      </c>
      <c r="E90" s="2">
        <v>93.360000999999997</v>
      </c>
      <c r="F90" s="2">
        <v>32.216197999999999</v>
      </c>
    </row>
    <row r="91" spans="1:6" x14ac:dyDescent="0.25">
      <c r="A91" s="1">
        <v>40087</v>
      </c>
      <c r="B91" s="2">
        <v>26</v>
      </c>
      <c r="C91" s="2">
        <v>266.327789</v>
      </c>
      <c r="D91" s="2">
        <v>31.867364999999999</v>
      </c>
      <c r="E91" s="2">
        <v>118.80999799999999</v>
      </c>
      <c r="F91" s="2">
        <v>32.188580000000002</v>
      </c>
    </row>
    <row r="92" spans="1:6" x14ac:dyDescent="0.25">
      <c r="A92" s="1">
        <v>40118</v>
      </c>
      <c r="B92" s="2">
        <v>25.870000999999998</v>
      </c>
      <c r="C92" s="2">
        <v>289.616333</v>
      </c>
      <c r="D92" s="2">
        <v>37.863010000000003</v>
      </c>
      <c r="E92" s="2">
        <v>135.91000399999999</v>
      </c>
      <c r="F92" s="2">
        <v>33.997936000000003</v>
      </c>
    </row>
    <row r="93" spans="1:6" x14ac:dyDescent="0.25">
      <c r="A93" s="1">
        <v>40148</v>
      </c>
      <c r="B93" s="2">
        <v>25.879999000000002</v>
      </c>
      <c r="C93" s="2">
        <v>307.98684700000001</v>
      </c>
      <c r="D93" s="2">
        <v>35.089633999999997</v>
      </c>
      <c r="E93" s="2">
        <v>134.520004</v>
      </c>
      <c r="F93" s="2">
        <v>33.949599999999997</v>
      </c>
    </row>
    <row r="94" spans="1:6" x14ac:dyDescent="0.25">
      <c r="A94" s="1">
        <v>40179</v>
      </c>
      <c r="B94" s="2">
        <v>23.49</v>
      </c>
      <c r="C94" s="2">
        <v>263.25775099999998</v>
      </c>
      <c r="D94" s="2">
        <v>31.026443</v>
      </c>
      <c r="E94" s="2">
        <v>125.410004</v>
      </c>
      <c r="F94" s="2">
        <v>32.939414999999997</v>
      </c>
    </row>
    <row r="95" spans="1:6" x14ac:dyDescent="0.25">
      <c r="A95" s="1">
        <v>40210</v>
      </c>
      <c r="B95" s="2">
        <v>25.65</v>
      </c>
      <c r="C95" s="2">
        <v>261.69790599999999</v>
      </c>
      <c r="D95" s="2">
        <v>33.557017999999999</v>
      </c>
      <c r="E95" s="2">
        <v>118.400002</v>
      </c>
      <c r="F95" s="2">
        <v>33.491199000000002</v>
      </c>
    </row>
    <row r="96" spans="1:6" x14ac:dyDescent="0.25">
      <c r="A96" s="1">
        <v>40238</v>
      </c>
      <c r="B96" s="2">
        <v>26.66</v>
      </c>
      <c r="C96" s="2">
        <v>281.72763099999997</v>
      </c>
      <c r="D96" s="2">
        <v>34.162941000000004</v>
      </c>
      <c r="E96" s="2">
        <v>135.770004</v>
      </c>
      <c r="F96" s="2">
        <v>35.230365999999997</v>
      </c>
    </row>
    <row r="97" spans="1:6" x14ac:dyDescent="0.25">
      <c r="A97" s="1">
        <v>40269</v>
      </c>
      <c r="B97" s="2">
        <v>27.290001</v>
      </c>
      <c r="C97" s="2">
        <v>261.15145899999999</v>
      </c>
      <c r="D97" s="2">
        <v>38.805325000000003</v>
      </c>
      <c r="E97" s="2">
        <v>137.10000600000001</v>
      </c>
      <c r="F97" s="2">
        <v>35.879931999999997</v>
      </c>
    </row>
    <row r="98" spans="1:6" x14ac:dyDescent="0.25">
      <c r="A98" s="1">
        <v>40299</v>
      </c>
      <c r="B98" s="2">
        <v>22.110001</v>
      </c>
      <c r="C98" s="2">
        <v>241.245926</v>
      </c>
      <c r="D98" s="2">
        <v>37.495471999999999</v>
      </c>
      <c r="E98" s="2">
        <v>125.459999</v>
      </c>
      <c r="F98" s="2">
        <v>32.860591999999997</v>
      </c>
    </row>
    <row r="99" spans="1:6" x14ac:dyDescent="0.25">
      <c r="A99" s="1">
        <v>40330</v>
      </c>
      <c r="B99" s="2">
        <v>22.09</v>
      </c>
      <c r="C99" s="2">
        <v>221.03736900000001</v>
      </c>
      <c r="D99" s="2">
        <v>40.654674999999997</v>
      </c>
      <c r="E99" s="2">
        <v>109.260002</v>
      </c>
      <c r="F99" s="2">
        <v>30.994627000000001</v>
      </c>
    </row>
    <row r="100" spans="1:6" x14ac:dyDescent="0.25">
      <c r="A100" s="1">
        <v>40360</v>
      </c>
      <c r="B100" s="2">
        <v>23.02</v>
      </c>
      <c r="C100" s="2">
        <v>240.85844399999999</v>
      </c>
      <c r="D100" s="2">
        <v>36.796005000000001</v>
      </c>
      <c r="E100" s="2">
        <v>117.889999</v>
      </c>
      <c r="F100" s="2">
        <v>33.482872</v>
      </c>
    </row>
    <row r="101" spans="1:6" x14ac:dyDescent="0.25">
      <c r="A101" s="1">
        <v>40391</v>
      </c>
      <c r="B101" s="2">
        <v>20.700001</v>
      </c>
      <c r="C101" s="2">
        <v>223.555984</v>
      </c>
      <c r="D101" s="2">
        <v>41.863303999999999</v>
      </c>
      <c r="E101" s="2">
        <v>124.83000199999999</v>
      </c>
      <c r="F101" s="2">
        <v>32.244858000000001</v>
      </c>
    </row>
    <row r="102" spans="1:6" x14ac:dyDescent="0.25">
      <c r="A102" s="1">
        <v>40422</v>
      </c>
      <c r="B102" s="2">
        <v>22.780000999999999</v>
      </c>
      <c r="C102" s="2">
        <v>261.196167</v>
      </c>
      <c r="D102" s="2">
        <v>41.550609999999999</v>
      </c>
      <c r="E102" s="2">
        <v>157.05999800000001</v>
      </c>
      <c r="F102" s="2">
        <v>34.812846999999998</v>
      </c>
    </row>
    <row r="103" spans="1:6" x14ac:dyDescent="0.25">
      <c r="A103" s="1">
        <v>40452</v>
      </c>
      <c r="B103" s="2">
        <v>23.02</v>
      </c>
      <c r="C103" s="2">
        <v>304.86712599999998</v>
      </c>
      <c r="D103" s="2">
        <v>43.166308999999998</v>
      </c>
      <c r="E103" s="2">
        <v>165.229996</v>
      </c>
      <c r="F103" s="2">
        <v>35.916438999999997</v>
      </c>
    </row>
    <row r="104" spans="1:6" x14ac:dyDescent="0.25">
      <c r="A104" s="1">
        <v>40483</v>
      </c>
      <c r="B104" s="2">
        <v>23.639999</v>
      </c>
      <c r="C104" s="2">
        <v>276.05950899999999</v>
      </c>
      <c r="D104" s="2">
        <v>46.361834999999999</v>
      </c>
      <c r="E104" s="2">
        <v>175.39999399999999</v>
      </c>
      <c r="F104" s="2">
        <v>35.668830999999997</v>
      </c>
    </row>
    <row r="105" spans="1:6" x14ac:dyDescent="0.25">
      <c r="A105" s="1">
        <v>40513</v>
      </c>
      <c r="B105" s="2">
        <v>25.610001</v>
      </c>
      <c r="C105" s="2">
        <v>295.06588699999998</v>
      </c>
      <c r="D105" s="2">
        <v>47.847805000000001</v>
      </c>
      <c r="E105" s="2">
        <v>180</v>
      </c>
      <c r="F105" s="2">
        <v>37.536472000000003</v>
      </c>
    </row>
    <row r="106" spans="1:6" x14ac:dyDescent="0.25">
      <c r="A106" s="1">
        <v>40544</v>
      </c>
      <c r="B106" s="2">
        <v>25.440000999999999</v>
      </c>
      <c r="C106" s="2">
        <v>298.24023399999999</v>
      </c>
      <c r="D106" s="2">
        <v>42.746307000000002</v>
      </c>
      <c r="E106" s="2">
        <v>169.63999899999999</v>
      </c>
      <c r="F106" s="2">
        <v>38.343505999999998</v>
      </c>
    </row>
    <row r="107" spans="1:6" x14ac:dyDescent="0.25">
      <c r="A107" s="1">
        <v>40575</v>
      </c>
      <c r="B107" s="2">
        <v>25.85</v>
      </c>
      <c r="C107" s="2">
        <v>304.71810900000003</v>
      </c>
      <c r="D107" s="2">
        <v>47.523902999999997</v>
      </c>
      <c r="E107" s="2">
        <v>173.28999300000001</v>
      </c>
      <c r="F107" s="2">
        <v>39.816882999999997</v>
      </c>
    </row>
    <row r="108" spans="1:6" x14ac:dyDescent="0.25">
      <c r="A108" s="1">
        <v>40603</v>
      </c>
      <c r="B108" s="2">
        <v>28.200001</v>
      </c>
      <c r="C108" s="2">
        <v>291.48416099999997</v>
      </c>
      <c r="D108" s="2">
        <v>46.812083999999999</v>
      </c>
      <c r="E108" s="2">
        <v>180.13000500000001</v>
      </c>
      <c r="F108" s="2">
        <v>39.788277000000001</v>
      </c>
    </row>
    <row r="109" spans="1:6" x14ac:dyDescent="0.25">
      <c r="A109" s="1">
        <v>40634</v>
      </c>
      <c r="B109" s="2">
        <v>29.98</v>
      </c>
      <c r="C109" s="2">
        <v>270.29202299999997</v>
      </c>
      <c r="D109" s="2">
        <v>46.000453999999998</v>
      </c>
      <c r="E109" s="2">
        <v>195.80999800000001</v>
      </c>
      <c r="F109" s="2">
        <v>41.311717999999999</v>
      </c>
    </row>
    <row r="110" spans="1:6" x14ac:dyDescent="0.25">
      <c r="A110" s="1">
        <v>40664</v>
      </c>
      <c r="B110" s="2">
        <v>26.77</v>
      </c>
      <c r="C110" s="2">
        <v>262.80072000000001</v>
      </c>
      <c r="D110" s="2">
        <v>43.069645000000001</v>
      </c>
      <c r="E110" s="2">
        <v>196.69000199999999</v>
      </c>
      <c r="F110" s="2">
        <v>40.417675000000003</v>
      </c>
    </row>
    <row r="111" spans="1:6" x14ac:dyDescent="0.25">
      <c r="A111" s="1">
        <v>40695</v>
      </c>
      <c r="B111" s="2">
        <v>24.469999000000001</v>
      </c>
      <c r="C111" s="2">
        <v>251.55387899999999</v>
      </c>
      <c r="D111" s="2">
        <v>40.946491000000002</v>
      </c>
      <c r="E111" s="2">
        <v>204.490005</v>
      </c>
      <c r="F111" s="2">
        <v>39.416350999999999</v>
      </c>
    </row>
    <row r="112" spans="1:6" x14ac:dyDescent="0.25">
      <c r="A112" s="1">
        <v>40725</v>
      </c>
      <c r="B112" s="2">
        <v>24.6</v>
      </c>
      <c r="C112" s="2">
        <v>299.89447000000001</v>
      </c>
      <c r="D112" s="2">
        <v>43.007832000000001</v>
      </c>
      <c r="E112" s="2">
        <v>222.520004</v>
      </c>
      <c r="F112" s="2">
        <v>38.700980999999999</v>
      </c>
    </row>
    <row r="113" spans="1:6" x14ac:dyDescent="0.25">
      <c r="A113" s="1">
        <v>40756</v>
      </c>
      <c r="B113" s="2">
        <v>22.6</v>
      </c>
      <c r="C113" s="2">
        <v>268.732147</v>
      </c>
      <c r="D113" s="2">
        <v>45.882854000000002</v>
      </c>
      <c r="E113" s="2">
        <v>215.229996</v>
      </c>
      <c r="F113" s="2">
        <v>36.806080000000001</v>
      </c>
    </row>
    <row r="114" spans="1:6" x14ac:dyDescent="0.25">
      <c r="A114" s="1">
        <v>40787</v>
      </c>
      <c r="B114" s="2">
        <v>19.84</v>
      </c>
      <c r="C114" s="2">
        <v>255.85591099999999</v>
      </c>
      <c r="D114" s="2">
        <v>42.275471000000003</v>
      </c>
      <c r="E114" s="2">
        <v>216.229996</v>
      </c>
      <c r="F114" s="2">
        <v>34.173447000000003</v>
      </c>
    </row>
    <row r="115" spans="1:6" x14ac:dyDescent="0.25">
      <c r="A115" s="1">
        <v>40817</v>
      </c>
      <c r="B115" s="2">
        <v>23.48</v>
      </c>
      <c r="C115" s="2">
        <v>294.40518200000002</v>
      </c>
      <c r="D115" s="2">
        <v>44.858223000000002</v>
      </c>
      <c r="E115" s="2">
        <v>213.509995</v>
      </c>
      <c r="F115" s="2">
        <v>37.456989</v>
      </c>
    </row>
    <row r="116" spans="1:6" x14ac:dyDescent="0.25">
      <c r="A116" s="1">
        <v>40848</v>
      </c>
      <c r="B116" s="2">
        <v>25.57</v>
      </c>
      <c r="C116" s="2">
        <v>297.75836199999998</v>
      </c>
      <c r="D116" s="2">
        <v>47.921267999999998</v>
      </c>
      <c r="E116" s="2">
        <v>192.28999300000001</v>
      </c>
      <c r="F116" s="2">
        <v>37.681198000000002</v>
      </c>
    </row>
    <row r="117" spans="1:6" x14ac:dyDescent="0.25">
      <c r="A117" s="1">
        <v>40878</v>
      </c>
      <c r="B117" s="2">
        <v>25.120000999999998</v>
      </c>
      <c r="C117" s="2">
        <v>320.86309799999998</v>
      </c>
      <c r="D117" s="2">
        <v>41.136414000000002</v>
      </c>
      <c r="E117" s="2">
        <v>173.10000600000001</v>
      </c>
      <c r="F117" s="2">
        <v>37.579945000000002</v>
      </c>
    </row>
    <row r="118" spans="1:6" x14ac:dyDescent="0.25">
      <c r="A118" s="1">
        <v>40909</v>
      </c>
      <c r="B118" s="2">
        <v>24.940000999999999</v>
      </c>
      <c r="C118" s="2">
        <v>288.18066399999998</v>
      </c>
      <c r="D118" s="2">
        <v>44.781868000000003</v>
      </c>
      <c r="E118" s="2">
        <v>194.44000199999999</v>
      </c>
      <c r="F118" s="2">
        <v>39.367218000000001</v>
      </c>
    </row>
    <row r="119" spans="1:6" x14ac:dyDescent="0.25">
      <c r="A119" s="1">
        <v>40940</v>
      </c>
      <c r="B119" s="2">
        <v>27.17</v>
      </c>
      <c r="C119" s="2">
        <v>307.12744099999998</v>
      </c>
      <c r="D119" s="2">
        <v>43.390965000000001</v>
      </c>
      <c r="E119" s="2">
        <v>179.69000199999999</v>
      </c>
      <c r="F119" s="2">
        <v>40.495334999999997</v>
      </c>
    </row>
    <row r="120" spans="1:6" x14ac:dyDescent="0.25">
      <c r="A120" s="1">
        <v>40969</v>
      </c>
      <c r="B120" s="2">
        <v>25.879999000000002</v>
      </c>
      <c r="C120" s="2">
        <v>318.548157</v>
      </c>
      <c r="D120" s="2">
        <v>39.649044000000004</v>
      </c>
      <c r="E120" s="2">
        <v>202.509995</v>
      </c>
      <c r="F120" s="2">
        <v>41.161952999999997</v>
      </c>
    </row>
    <row r="121" spans="1:6" x14ac:dyDescent="0.25">
      <c r="A121" s="1">
        <v>41000</v>
      </c>
      <c r="B121" s="2">
        <v>26.17</v>
      </c>
      <c r="C121" s="2">
        <v>300.47073399999999</v>
      </c>
      <c r="D121" s="2">
        <v>36.867764000000001</v>
      </c>
      <c r="E121" s="2">
        <v>231.89999399999999</v>
      </c>
      <c r="F121" s="2">
        <v>40.788361000000002</v>
      </c>
    </row>
    <row r="122" spans="1:6" x14ac:dyDescent="0.25">
      <c r="A122" s="1">
        <v>41030</v>
      </c>
      <c r="B122" s="2">
        <v>21.27</v>
      </c>
      <c r="C122" s="2">
        <v>288.55325299999998</v>
      </c>
      <c r="D122" s="2">
        <v>35.618492000000003</v>
      </c>
      <c r="E122" s="2">
        <v>212.91000399999999</v>
      </c>
      <c r="F122" s="2">
        <v>38.715243999999998</v>
      </c>
    </row>
    <row r="123" spans="1:6" x14ac:dyDescent="0.25">
      <c r="A123" s="1">
        <v>41061</v>
      </c>
      <c r="B123" s="2">
        <v>20.700001</v>
      </c>
      <c r="C123" s="2">
        <v>288.160797</v>
      </c>
      <c r="D123" s="2">
        <v>34.431927000000002</v>
      </c>
      <c r="E123" s="2">
        <v>228.35000600000001</v>
      </c>
      <c r="F123" s="2">
        <v>39.858021000000001</v>
      </c>
    </row>
    <row r="124" spans="1:6" x14ac:dyDescent="0.25">
      <c r="A124" s="1">
        <v>41091</v>
      </c>
      <c r="B124" s="2">
        <v>21.34</v>
      </c>
      <c r="C124" s="2">
        <v>314.43988000000002</v>
      </c>
      <c r="D124" s="2">
        <v>30.133654</v>
      </c>
      <c r="E124" s="2">
        <v>233.300003</v>
      </c>
      <c r="F124" s="2">
        <v>40.628051999999997</v>
      </c>
    </row>
    <row r="125" spans="1:6" x14ac:dyDescent="0.25">
      <c r="A125" s="1">
        <v>41122</v>
      </c>
      <c r="B125" s="2">
        <v>23.549999</v>
      </c>
      <c r="C125" s="2">
        <v>340.33148199999999</v>
      </c>
      <c r="D125" s="2">
        <v>35.302570000000003</v>
      </c>
      <c r="E125" s="2">
        <v>248.270004</v>
      </c>
      <c r="F125" s="2">
        <v>40.917461000000003</v>
      </c>
    </row>
    <row r="126" spans="1:6" x14ac:dyDescent="0.25">
      <c r="A126" s="1">
        <v>41153</v>
      </c>
      <c r="B126" s="2">
        <v>22.32</v>
      </c>
      <c r="C126" s="2">
        <v>374.81219499999997</v>
      </c>
      <c r="D126" s="2">
        <v>38.475898999999998</v>
      </c>
      <c r="E126" s="2">
        <v>254.320007</v>
      </c>
      <c r="F126" s="2">
        <v>42.075080999999997</v>
      </c>
    </row>
    <row r="127" spans="1:6" x14ac:dyDescent="0.25">
      <c r="A127" s="1">
        <v>41183</v>
      </c>
      <c r="B127" s="2">
        <v>20.75</v>
      </c>
      <c r="C127" s="2">
        <v>337.95193499999999</v>
      </c>
      <c r="D127" s="2">
        <v>37.314999</v>
      </c>
      <c r="E127" s="2">
        <v>232.88999899999999</v>
      </c>
      <c r="F127" s="2">
        <v>41.288490000000003</v>
      </c>
    </row>
    <row r="128" spans="1:6" x14ac:dyDescent="0.25">
      <c r="A128" s="1">
        <v>41214</v>
      </c>
      <c r="B128" s="2">
        <v>21.27</v>
      </c>
      <c r="C128" s="2">
        <v>346.92855800000001</v>
      </c>
      <c r="D128" s="2">
        <v>31.814495000000001</v>
      </c>
      <c r="E128" s="2">
        <v>252.050003</v>
      </c>
      <c r="F128" s="2">
        <v>41.340434999999999</v>
      </c>
    </row>
    <row r="129" spans="1:6" x14ac:dyDescent="0.25">
      <c r="A129" s="1">
        <v>41244</v>
      </c>
      <c r="B129" s="2">
        <v>21.790001</v>
      </c>
      <c r="C129" s="2">
        <v>351.404449</v>
      </c>
      <c r="D129" s="2">
        <v>32.444603000000001</v>
      </c>
      <c r="E129" s="2">
        <v>250.86999499999999</v>
      </c>
      <c r="F129" s="2">
        <v>41.154926000000003</v>
      </c>
    </row>
    <row r="130" spans="1:6" x14ac:dyDescent="0.25">
      <c r="A130" s="1">
        <v>41275</v>
      </c>
      <c r="B130" s="2">
        <v>23.129999000000002</v>
      </c>
      <c r="C130" s="2">
        <v>375.40335099999999</v>
      </c>
      <c r="D130" s="2">
        <v>29.581029999999998</v>
      </c>
      <c r="E130" s="2">
        <v>265.5</v>
      </c>
      <c r="F130" s="2">
        <v>44.020519</v>
      </c>
    </row>
    <row r="131" spans="1:6" x14ac:dyDescent="0.25">
      <c r="A131" s="1">
        <v>41306</v>
      </c>
      <c r="B131" s="2">
        <v>21.57</v>
      </c>
      <c r="C131" s="2">
        <v>398.01132200000001</v>
      </c>
      <c r="D131" s="2">
        <v>28.024132000000002</v>
      </c>
      <c r="E131" s="2">
        <v>264.26998900000001</v>
      </c>
      <c r="F131" s="2">
        <v>44.674956999999999</v>
      </c>
    </row>
    <row r="132" spans="1:6" x14ac:dyDescent="0.25">
      <c r="A132" s="1">
        <v>41334</v>
      </c>
      <c r="B132" s="2">
        <v>22.77</v>
      </c>
      <c r="C132" s="2">
        <v>394.52896099999998</v>
      </c>
      <c r="D132" s="2">
        <v>27.422661000000002</v>
      </c>
      <c r="E132" s="2">
        <v>266.48998999999998</v>
      </c>
      <c r="F132" s="2">
        <v>46.044013999999997</v>
      </c>
    </row>
    <row r="133" spans="1:6" x14ac:dyDescent="0.25">
      <c r="A133" s="1">
        <v>41365</v>
      </c>
      <c r="B133" s="2">
        <v>21.67</v>
      </c>
      <c r="C133" s="2">
        <v>409.62081899999998</v>
      </c>
      <c r="D133" s="2">
        <v>18.384374999999999</v>
      </c>
      <c r="E133" s="2">
        <v>253.80999800000001</v>
      </c>
      <c r="F133" s="2">
        <v>46.472785999999999</v>
      </c>
    </row>
    <row r="134" spans="1:6" x14ac:dyDescent="0.25">
      <c r="A134" s="1">
        <v>41395</v>
      </c>
      <c r="B134" s="2">
        <v>21.27</v>
      </c>
      <c r="C134" s="2">
        <v>432.795074</v>
      </c>
      <c r="D134" s="2">
        <v>19.699542999999998</v>
      </c>
      <c r="E134" s="2">
        <v>269.20001200000002</v>
      </c>
      <c r="F134" s="2">
        <v>47.014389000000001</v>
      </c>
    </row>
    <row r="135" spans="1:6" x14ac:dyDescent="0.25">
      <c r="A135" s="1">
        <v>41426</v>
      </c>
      <c r="B135" s="2">
        <v>22.35</v>
      </c>
      <c r="C135" s="2">
        <v>437.34051499999998</v>
      </c>
      <c r="D135" s="2">
        <v>14.836332000000001</v>
      </c>
      <c r="E135" s="2">
        <v>277.69000199999999</v>
      </c>
      <c r="F135" s="2">
        <v>45.901093000000003</v>
      </c>
    </row>
    <row r="136" spans="1:6" x14ac:dyDescent="0.25">
      <c r="A136" s="1">
        <v>41456</v>
      </c>
      <c r="B136" s="2">
        <v>24.629999000000002</v>
      </c>
      <c r="C136" s="2">
        <v>441.00668300000001</v>
      </c>
      <c r="D136" s="2">
        <v>15.995713</v>
      </c>
      <c r="E136" s="2">
        <v>301.22000100000002</v>
      </c>
      <c r="F136" s="2">
        <v>48.767052</v>
      </c>
    </row>
    <row r="137" spans="1:6" x14ac:dyDescent="0.25">
      <c r="A137" s="1">
        <v>41487</v>
      </c>
      <c r="B137" s="2">
        <v>25.469999000000001</v>
      </c>
      <c r="C137" s="2">
        <v>420.71365400000002</v>
      </c>
      <c r="D137" s="2">
        <v>18.050556</v>
      </c>
      <c r="E137" s="2">
        <v>280.98001099999999</v>
      </c>
      <c r="F137" s="2">
        <v>46.834319999999998</v>
      </c>
    </row>
    <row r="138" spans="1:6" x14ac:dyDescent="0.25">
      <c r="A138" s="1">
        <v>41518</v>
      </c>
      <c r="B138" s="2">
        <v>24.23</v>
      </c>
      <c r="C138" s="2">
        <v>435.12493899999998</v>
      </c>
      <c r="D138" s="2">
        <v>17.595596</v>
      </c>
      <c r="E138" s="2">
        <v>312.64001500000001</v>
      </c>
      <c r="F138" s="2">
        <v>47.876778000000002</v>
      </c>
    </row>
    <row r="139" spans="1:6" x14ac:dyDescent="0.25">
      <c r="A139" s="1">
        <v>41548</v>
      </c>
      <c r="B139" s="2">
        <v>22.709999</v>
      </c>
      <c r="C139" s="2">
        <v>511.96020499999997</v>
      </c>
      <c r="D139" s="2">
        <v>18.323238</v>
      </c>
      <c r="E139" s="2">
        <v>364.02999899999998</v>
      </c>
      <c r="F139" s="2">
        <v>50.174747000000004</v>
      </c>
    </row>
    <row r="140" spans="1:6" x14ac:dyDescent="0.25">
      <c r="A140" s="1">
        <v>41579</v>
      </c>
      <c r="B140" s="2">
        <v>21.82</v>
      </c>
      <c r="C140" s="2">
        <v>526.37145999999996</v>
      </c>
      <c r="D140" s="2">
        <v>15.582784</v>
      </c>
      <c r="E140" s="2">
        <v>393.61999500000002</v>
      </c>
      <c r="F140" s="2">
        <v>51.300891999999997</v>
      </c>
    </row>
    <row r="141" spans="1:6" x14ac:dyDescent="0.25">
      <c r="A141" s="1">
        <v>41609</v>
      </c>
      <c r="B141" s="2">
        <v>23.120000999999998</v>
      </c>
      <c r="C141" s="2">
        <v>556.73400900000001</v>
      </c>
      <c r="D141" s="2">
        <v>16.711044000000001</v>
      </c>
      <c r="E141" s="2">
        <v>398.790009</v>
      </c>
      <c r="F141" s="2">
        <v>52.457484999999998</v>
      </c>
    </row>
    <row r="142" spans="1:6" x14ac:dyDescent="0.25">
      <c r="A142" s="1">
        <v>41640</v>
      </c>
      <c r="B142" s="2">
        <v>22.74</v>
      </c>
      <c r="C142" s="2">
        <v>586.66931199999999</v>
      </c>
      <c r="D142" s="2">
        <v>18.275037999999999</v>
      </c>
      <c r="E142" s="2">
        <v>358.69000199999999</v>
      </c>
      <c r="F142" s="2">
        <v>50.610526999999998</v>
      </c>
    </row>
    <row r="143" spans="1:6" x14ac:dyDescent="0.25">
      <c r="A143" s="1">
        <v>41671</v>
      </c>
      <c r="B143" s="2">
        <v>24.129999000000002</v>
      </c>
      <c r="C143" s="2">
        <v>603.89721699999996</v>
      </c>
      <c r="D143" s="2">
        <v>19.317703000000002</v>
      </c>
      <c r="E143" s="2">
        <v>362.10000600000001</v>
      </c>
      <c r="F143" s="2">
        <v>52.934792000000002</v>
      </c>
    </row>
    <row r="144" spans="1:6" x14ac:dyDescent="0.25">
      <c r="A144" s="1">
        <v>41699</v>
      </c>
      <c r="B144" s="2">
        <v>23.98</v>
      </c>
      <c r="C144" s="2">
        <v>555.44500700000003</v>
      </c>
      <c r="D144" s="2">
        <v>16.940804</v>
      </c>
      <c r="E144" s="2">
        <v>336.36999500000002</v>
      </c>
      <c r="F144" s="2">
        <v>54.066139</v>
      </c>
    </row>
    <row r="145" spans="1:6" x14ac:dyDescent="0.25">
      <c r="A145" s="1">
        <v>41730</v>
      </c>
      <c r="B145" s="2">
        <v>23.83</v>
      </c>
      <c r="C145" s="2">
        <v>523.77996800000005</v>
      </c>
      <c r="D145" s="2">
        <v>16.598752999999999</v>
      </c>
      <c r="E145" s="2">
        <v>304.13000499999998</v>
      </c>
      <c r="F145" s="2">
        <v>55.197495000000004</v>
      </c>
    </row>
    <row r="146" spans="1:6" x14ac:dyDescent="0.25">
      <c r="A146" s="1">
        <v>41760</v>
      </c>
      <c r="B146" s="2">
        <v>24.709999</v>
      </c>
      <c r="C146" s="2">
        <v>556.82824700000003</v>
      </c>
      <c r="D146" s="2">
        <v>15.30658</v>
      </c>
      <c r="E146" s="2">
        <v>312.54998799999998</v>
      </c>
      <c r="F146" s="2">
        <v>55.56691</v>
      </c>
    </row>
    <row r="147" spans="1:6" x14ac:dyDescent="0.25">
      <c r="A147" s="1">
        <v>41791</v>
      </c>
      <c r="B147" s="2">
        <v>25.57</v>
      </c>
      <c r="C147" s="2">
        <v>572.134094</v>
      </c>
      <c r="D147" s="2">
        <v>17.442074000000002</v>
      </c>
      <c r="E147" s="2">
        <v>324.77999899999998</v>
      </c>
      <c r="F147" s="2">
        <v>55.944031000000003</v>
      </c>
    </row>
    <row r="148" spans="1:6" x14ac:dyDescent="0.25">
      <c r="A148" s="1">
        <v>41821</v>
      </c>
      <c r="B148" s="2">
        <v>23.790001</v>
      </c>
      <c r="C148" s="2">
        <v>568.474243</v>
      </c>
      <c r="D148" s="2">
        <v>17.232389000000001</v>
      </c>
      <c r="E148" s="2">
        <v>312.98998999999998</v>
      </c>
      <c r="F148" s="2">
        <v>55.618361999999998</v>
      </c>
    </row>
    <row r="149" spans="1:6" x14ac:dyDescent="0.25">
      <c r="A149" s="1">
        <v>41852</v>
      </c>
      <c r="B149" s="2">
        <v>23.43</v>
      </c>
      <c r="C149" s="2">
        <v>568.474243</v>
      </c>
      <c r="D149" s="2">
        <v>17.527850999999998</v>
      </c>
      <c r="E149" s="2">
        <v>339.040009</v>
      </c>
      <c r="F149" s="2">
        <v>57.532215000000001</v>
      </c>
    </row>
    <row r="150" spans="1:6" x14ac:dyDescent="0.25">
      <c r="A150" s="1">
        <v>41883</v>
      </c>
      <c r="B150" s="2">
        <v>22.440000999999999</v>
      </c>
      <c r="C150" s="2">
        <v>574.20269800000005</v>
      </c>
      <c r="D150" s="2">
        <v>14.011108999999999</v>
      </c>
      <c r="E150" s="2">
        <v>322.44000199999999</v>
      </c>
      <c r="F150" s="2">
        <v>57.718929000000003</v>
      </c>
    </row>
    <row r="151" spans="1:6" x14ac:dyDescent="0.25">
      <c r="A151" s="1">
        <v>41913</v>
      </c>
      <c r="B151" s="2">
        <v>19.790001</v>
      </c>
      <c r="C151" s="2">
        <v>556.02270499999997</v>
      </c>
      <c r="D151" s="2">
        <v>11.344602</v>
      </c>
      <c r="E151" s="2">
        <v>305.459991</v>
      </c>
      <c r="F151" s="2">
        <v>58.325760000000002</v>
      </c>
    </row>
    <row r="152" spans="1:6" x14ac:dyDescent="0.25">
      <c r="A152" s="1">
        <v>41944</v>
      </c>
      <c r="B152" s="2">
        <v>16.209999</v>
      </c>
      <c r="C152" s="2">
        <v>538.86700399999995</v>
      </c>
      <c r="D152" s="2">
        <v>11.363716999999999</v>
      </c>
      <c r="E152" s="2">
        <v>338.64001500000001</v>
      </c>
      <c r="F152" s="2">
        <v>59.656120000000001</v>
      </c>
    </row>
    <row r="153" spans="1:6" x14ac:dyDescent="0.25">
      <c r="A153" s="1">
        <v>41974</v>
      </c>
      <c r="B153" s="2">
        <v>12.54</v>
      </c>
      <c r="C153" s="2">
        <v>523.52142300000003</v>
      </c>
      <c r="D153" s="2">
        <v>10.315175</v>
      </c>
      <c r="E153" s="2">
        <v>310.35000600000001</v>
      </c>
      <c r="F153" s="2">
        <v>58.706982000000004</v>
      </c>
    </row>
    <row r="154" spans="1:6" x14ac:dyDescent="0.25">
      <c r="A154" s="1">
        <v>42005</v>
      </c>
      <c r="B154" s="2">
        <v>10.68</v>
      </c>
      <c r="C154" s="2">
        <v>531.594604</v>
      </c>
      <c r="D154" s="2">
        <v>12.263062</v>
      </c>
      <c r="E154" s="2">
        <v>354.52999899999998</v>
      </c>
      <c r="F154" s="2">
        <v>57.443615000000001</v>
      </c>
    </row>
    <row r="155" spans="1:6" x14ac:dyDescent="0.25">
      <c r="A155" s="1">
        <v>42036</v>
      </c>
      <c r="B155" s="2">
        <v>10.95</v>
      </c>
      <c r="C155" s="2">
        <v>555.34393299999999</v>
      </c>
      <c r="D155" s="2">
        <v>12.493357</v>
      </c>
      <c r="E155" s="2">
        <v>380.16000400000001</v>
      </c>
      <c r="F155" s="2">
        <v>60.188763000000002</v>
      </c>
    </row>
    <row r="156" spans="1:6" x14ac:dyDescent="0.25">
      <c r="A156" s="1">
        <v>42064</v>
      </c>
      <c r="B156" s="2">
        <v>10.050000000000001</v>
      </c>
      <c r="C156" s="2">
        <v>545.000854</v>
      </c>
      <c r="D156" s="2">
        <v>10.558645</v>
      </c>
      <c r="E156" s="2">
        <v>372.10000600000001</v>
      </c>
      <c r="F156" s="2">
        <v>58.961703999999997</v>
      </c>
    </row>
    <row r="157" spans="1:6" x14ac:dyDescent="0.25">
      <c r="A157" s="1">
        <v>42095</v>
      </c>
      <c r="B157" s="2">
        <v>12.46</v>
      </c>
      <c r="C157" s="2">
        <v>537.34002699999996</v>
      </c>
      <c r="D157" s="2">
        <v>12.543208</v>
      </c>
      <c r="E157" s="2">
        <v>421.77999899999998</v>
      </c>
      <c r="F157" s="2">
        <v>59.811211</v>
      </c>
    </row>
    <row r="158" spans="1:6" x14ac:dyDescent="0.25">
      <c r="A158" s="1">
        <v>42125</v>
      </c>
      <c r="B158" s="2">
        <v>12.35</v>
      </c>
      <c r="C158" s="2">
        <v>532.10998500000005</v>
      </c>
      <c r="D158" s="2">
        <v>11.425686000000001</v>
      </c>
      <c r="E158" s="2">
        <v>429.23001099999999</v>
      </c>
      <c r="F158" s="2">
        <v>60.393276</v>
      </c>
    </row>
    <row r="159" spans="1:6" x14ac:dyDescent="0.25">
      <c r="A159" s="1">
        <v>42156</v>
      </c>
      <c r="B159" s="2">
        <v>12.05</v>
      </c>
      <c r="C159" s="2">
        <v>520.51000999999997</v>
      </c>
      <c r="D159" s="2">
        <v>10.313669000000001</v>
      </c>
      <c r="E159" s="2">
        <v>434.08999599999999</v>
      </c>
      <c r="F159" s="2">
        <v>58.285259000000003</v>
      </c>
    </row>
    <row r="160" spans="1:6" x14ac:dyDescent="0.25">
      <c r="A160" s="1">
        <v>42186</v>
      </c>
      <c r="B160" s="2">
        <v>9.17</v>
      </c>
      <c r="C160" s="2">
        <v>625.60998500000005</v>
      </c>
      <c r="D160" s="2">
        <v>6.8306279999999999</v>
      </c>
      <c r="E160" s="2">
        <v>536.15002400000003</v>
      </c>
      <c r="F160" s="2">
        <v>59.584468999999999</v>
      </c>
    </row>
    <row r="161" spans="1:6" x14ac:dyDescent="0.25">
      <c r="A161" s="1">
        <v>42217</v>
      </c>
      <c r="B161" s="2">
        <v>9.18</v>
      </c>
      <c r="C161" s="2">
        <v>637.60998500000005</v>
      </c>
      <c r="D161" s="2">
        <v>6.724202</v>
      </c>
      <c r="E161" s="2">
        <v>512.89001499999995</v>
      </c>
      <c r="F161" s="2">
        <v>56.47316</v>
      </c>
    </row>
    <row r="162" spans="1:6" x14ac:dyDescent="0.25">
      <c r="A162" s="1">
        <v>42248</v>
      </c>
      <c r="B162" s="2">
        <v>8.4600000000000009</v>
      </c>
      <c r="C162" s="2">
        <v>608.419983</v>
      </c>
      <c r="D162" s="2">
        <v>6.1722169999999998</v>
      </c>
      <c r="E162" s="2">
        <v>511.89001500000001</v>
      </c>
      <c r="F162" s="2">
        <v>54.857815000000002</v>
      </c>
    </row>
    <row r="163" spans="1:6" x14ac:dyDescent="0.25">
      <c r="A163" s="1">
        <v>42278</v>
      </c>
      <c r="B163" s="2">
        <v>8.59</v>
      </c>
      <c r="C163" s="2">
        <v>710.80999799999995</v>
      </c>
      <c r="D163" s="2">
        <v>7.4629479999999999</v>
      </c>
      <c r="E163" s="2">
        <v>625.90002400000003</v>
      </c>
      <c r="F163" s="2">
        <v>58.613678</v>
      </c>
    </row>
    <row r="164" spans="1:6" x14ac:dyDescent="0.25">
      <c r="A164" s="1">
        <v>42309</v>
      </c>
      <c r="B164" s="2">
        <v>7.52</v>
      </c>
      <c r="C164" s="2">
        <v>742.59997599999997</v>
      </c>
      <c r="D164" s="2">
        <v>7.1232819999999997</v>
      </c>
      <c r="E164" s="2">
        <v>664.79998799999998</v>
      </c>
      <c r="F164" s="2">
        <v>58.390869000000002</v>
      </c>
    </row>
    <row r="165" spans="1:6" x14ac:dyDescent="0.25">
      <c r="A165" s="1">
        <v>42339</v>
      </c>
      <c r="B165" s="2">
        <v>6.23</v>
      </c>
      <c r="C165" s="2">
        <v>758.88000499999998</v>
      </c>
      <c r="D165" s="2">
        <v>7.1815639999999998</v>
      </c>
      <c r="E165" s="2">
        <v>675.89001499999995</v>
      </c>
      <c r="F165" s="2">
        <v>50.799576000000002</v>
      </c>
    </row>
    <row r="166" spans="1:6" x14ac:dyDescent="0.25">
      <c r="A166" s="1">
        <v>42370</v>
      </c>
      <c r="B166" s="2">
        <v>5.12</v>
      </c>
      <c r="C166" s="2">
        <v>742.95001200000002</v>
      </c>
      <c r="D166" s="2">
        <v>9.6435370000000002</v>
      </c>
      <c r="E166" s="2">
        <v>587</v>
      </c>
      <c r="F166" s="2">
        <v>55.481521999999998</v>
      </c>
    </row>
    <row r="167" spans="1:6" x14ac:dyDescent="0.25">
      <c r="A167" s="1">
        <v>42401</v>
      </c>
      <c r="B167" s="2">
        <v>4.82</v>
      </c>
      <c r="C167" s="2">
        <v>697.77002000000005</v>
      </c>
      <c r="D167" s="2">
        <v>13.516520999999999</v>
      </c>
      <c r="E167" s="2">
        <v>552.52002000000005</v>
      </c>
      <c r="F167" s="2">
        <v>55.795132000000002</v>
      </c>
    </row>
    <row r="168" spans="1:6" x14ac:dyDescent="0.25">
      <c r="A168" s="1">
        <v>42430</v>
      </c>
      <c r="B168" s="2">
        <v>5.12</v>
      </c>
      <c r="C168" s="2">
        <v>744.95001200000002</v>
      </c>
      <c r="D168" s="2">
        <v>13.234491</v>
      </c>
      <c r="E168" s="2">
        <v>593.64001499999995</v>
      </c>
      <c r="F168" s="2">
        <v>59.334408000000003</v>
      </c>
    </row>
    <row r="169" spans="1:6" x14ac:dyDescent="0.25">
      <c r="A169" s="1">
        <v>42461</v>
      </c>
      <c r="B169" s="2">
        <v>6.05</v>
      </c>
      <c r="C169" s="2">
        <v>693.01000999999997</v>
      </c>
      <c r="D169" s="2">
        <v>18.877184</v>
      </c>
      <c r="E169" s="2">
        <v>659.59002699999996</v>
      </c>
      <c r="F169" s="2">
        <v>60.454430000000002</v>
      </c>
    </row>
    <row r="170" spans="1:6" x14ac:dyDescent="0.25">
      <c r="A170" s="1">
        <v>42491</v>
      </c>
      <c r="B170" s="2">
        <v>6.43</v>
      </c>
      <c r="C170" s="2">
        <v>735.71997099999999</v>
      </c>
      <c r="D170" s="2">
        <v>16.343330000000002</v>
      </c>
      <c r="E170" s="2">
        <v>722.78997800000002</v>
      </c>
      <c r="F170" s="2">
        <v>61.162289000000001</v>
      </c>
    </row>
    <row r="171" spans="1:6" x14ac:dyDescent="0.25">
      <c r="A171" s="1">
        <v>42522</v>
      </c>
      <c r="B171" s="2">
        <v>6.25</v>
      </c>
      <c r="C171" s="2">
        <v>692.09997599999997</v>
      </c>
      <c r="D171" s="2">
        <v>20.830915000000001</v>
      </c>
      <c r="E171" s="2">
        <v>715.61999500000002</v>
      </c>
      <c r="F171" s="2">
        <v>61.628219999999999</v>
      </c>
    </row>
    <row r="172" spans="1:6" x14ac:dyDescent="0.25">
      <c r="A172" s="1">
        <v>42552</v>
      </c>
      <c r="B172" s="2">
        <v>5.23</v>
      </c>
      <c r="C172" s="2">
        <v>768.78997800000002</v>
      </c>
      <c r="D172" s="2">
        <v>21.328516</v>
      </c>
      <c r="E172" s="2">
        <v>758.80999799999995</v>
      </c>
      <c r="F172" s="2">
        <v>64.326201999999995</v>
      </c>
    </row>
    <row r="173" spans="1:6" x14ac:dyDescent="0.25">
      <c r="A173" s="1">
        <v>42583</v>
      </c>
      <c r="B173" s="2">
        <v>5.53</v>
      </c>
      <c r="C173" s="2">
        <v>767.04998799999998</v>
      </c>
      <c r="D173" s="2">
        <v>16.596433999999999</v>
      </c>
      <c r="E173" s="2">
        <v>769.15997300000004</v>
      </c>
      <c r="F173" s="2">
        <v>63.889842999999999</v>
      </c>
    </row>
    <row r="174" spans="1:6" x14ac:dyDescent="0.25">
      <c r="A174" s="1">
        <v>42614</v>
      </c>
      <c r="B174" s="2">
        <v>5.83</v>
      </c>
      <c r="C174" s="2">
        <v>777.28997800000002</v>
      </c>
      <c r="D174" s="2">
        <v>17.308167999999998</v>
      </c>
      <c r="E174" s="2">
        <v>837.30999799999995</v>
      </c>
      <c r="F174" s="2">
        <v>63.462563000000003</v>
      </c>
    </row>
    <row r="175" spans="1:6" x14ac:dyDescent="0.25">
      <c r="A175" s="1">
        <v>42644</v>
      </c>
      <c r="B175" s="2">
        <v>5.6</v>
      </c>
      <c r="C175" s="2">
        <v>784.53997800000002</v>
      </c>
      <c r="D175" s="2">
        <v>17.181190000000001</v>
      </c>
      <c r="E175" s="2">
        <v>789.82000700000003</v>
      </c>
      <c r="F175" s="2">
        <v>61.817146000000001</v>
      </c>
    </row>
    <row r="176" spans="1:6" x14ac:dyDescent="0.25">
      <c r="A176" s="1">
        <v>42675</v>
      </c>
      <c r="B176" s="2">
        <v>5.82</v>
      </c>
      <c r="C176" s="2">
        <v>758.03997800000002</v>
      </c>
      <c r="D176" s="2">
        <v>14.670920000000001</v>
      </c>
      <c r="E176" s="2">
        <v>750.57000700000003</v>
      </c>
      <c r="F176" s="2">
        <v>64.008018000000007</v>
      </c>
    </row>
    <row r="177" spans="1:6" x14ac:dyDescent="0.25">
      <c r="A177" s="1">
        <v>42705</v>
      </c>
      <c r="B177" s="2">
        <v>6.33</v>
      </c>
      <c r="C177" s="2">
        <v>771.82000700000003</v>
      </c>
      <c r="D177" s="2">
        <v>15.629787</v>
      </c>
      <c r="E177" s="2">
        <v>768.65997300000004</v>
      </c>
      <c r="F177" s="2">
        <v>64.698905999999994</v>
      </c>
    </row>
    <row r="178" spans="1:6" x14ac:dyDescent="0.25">
      <c r="A178" s="1">
        <v>42736</v>
      </c>
      <c r="B178" s="2">
        <v>6.06</v>
      </c>
      <c r="C178" s="2">
        <v>796.78997800000002</v>
      </c>
      <c r="D178" s="2">
        <v>18.035872999999999</v>
      </c>
      <c r="E178" s="2">
        <v>823.47997999999995</v>
      </c>
      <c r="F178" s="2">
        <v>66.417952999999997</v>
      </c>
    </row>
    <row r="179" spans="1:6" x14ac:dyDescent="0.25">
      <c r="A179" s="1">
        <v>42767</v>
      </c>
      <c r="B179" s="2">
        <v>6.14</v>
      </c>
      <c r="C179" s="2">
        <v>823.21002199999998</v>
      </c>
      <c r="D179" s="2">
        <v>18.172808</v>
      </c>
      <c r="E179" s="2">
        <v>845.03997800000002</v>
      </c>
      <c r="F179" s="2">
        <v>68.356414999999998</v>
      </c>
    </row>
    <row r="180" spans="1:6" x14ac:dyDescent="0.25">
      <c r="A180" s="1">
        <v>42795</v>
      </c>
      <c r="B180" s="2">
        <v>5.58</v>
      </c>
      <c r="C180" s="2">
        <v>829.55999799999995</v>
      </c>
      <c r="D180" s="2">
        <v>18.602160999999999</v>
      </c>
      <c r="E180" s="2">
        <v>886.53997800000002</v>
      </c>
      <c r="F180" s="2">
        <v>68.597565000000003</v>
      </c>
    </row>
    <row r="181" spans="1:6" x14ac:dyDescent="0.25">
      <c r="A181" s="1">
        <v>42826</v>
      </c>
      <c r="B181" s="2">
        <v>5.29</v>
      </c>
      <c r="C181" s="2">
        <v>905.96002199999998</v>
      </c>
      <c r="D181" s="2">
        <v>16.378520999999999</v>
      </c>
      <c r="E181" s="2">
        <v>924.98999000000003</v>
      </c>
      <c r="F181" s="2">
        <v>69.079864999999998</v>
      </c>
    </row>
    <row r="182" spans="1:6" x14ac:dyDescent="0.25">
      <c r="A182" s="1">
        <v>42856</v>
      </c>
      <c r="B182" s="2">
        <v>5.0999999999999996</v>
      </c>
      <c r="C182" s="2">
        <v>964.85998500000005</v>
      </c>
      <c r="D182" s="2">
        <v>16.202200000000001</v>
      </c>
      <c r="E182" s="2">
        <v>994.61999500000002</v>
      </c>
      <c r="F182" s="2">
        <v>69.645638000000005</v>
      </c>
    </row>
    <row r="183" spans="1:6" x14ac:dyDescent="0.25">
      <c r="A183" s="1">
        <v>42887</v>
      </c>
      <c r="B183" s="2">
        <v>4.8600000000000003</v>
      </c>
      <c r="C183" s="2">
        <v>908.72997999999995</v>
      </c>
      <c r="D183" s="2">
        <v>15.613664999999999</v>
      </c>
      <c r="E183" s="2">
        <v>968</v>
      </c>
      <c r="F183" s="2">
        <v>68.931472999999997</v>
      </c>
    </row>
    <row r="184" spans="1:6" x14ac:dyDescent="0.25">
      <c r="A184" s="1">
        <v>42917</v>
      </c>
      <c r="B184" s="2">
        <v>5.33</v>
      </c>
      <c r="C184" s="2">
        <v>930.5</v>
      </c>
      <c r="D184" s="2">
        <v>16.595039</v>
      </c>
      <c r="E184" s="2">
        <v>987.78002900000001</v>
      </c>
      <c r="F184" s="2">
        <v>70.478851000000006</v>
      </c>
    </row>
    <row r="185" spans="1:6" x14ac:dyDescent="0.25">
      <c r="A185" s="1">
        <v>42948</v>
      </c>
      <c r="B185" s="2">
        <v>4.8600000000000003</v>
      </c>
      <c r="C185" s="2">
        <v>939.330017</v>
      </c>
      <c r="D185" s="2">
        <v>17.654921000000002</v>
      </c>
      <c r="E185" s="2">
        <v>980.59997599999997</v>
      </c>
      <c r="F185" s="2">
        <v>70.450691000000006</v>
      </c>
    </row>
    <row r="186" spans="1:6" x14ac:dyDescent="0.25">
      <c r="A186" s="1">
        <v>42979</v>
      </c>
      <c r="B186" s="2">
        <v>5.38</v>
      </c>
      <c r="C186" s="2">
        <v>959.10998500000005</v>
      </c>
      <c r="D186" s="2">
        <v>15.817164</v>
      </c>
      <c r="E186" s="2">
        <v>961.34997599999997</v>
      </c>
      <c r="F186" s="2">
        <v>72.130989</v>
      </c>
    </row>
    <row r="187" spans="1:6" x14ac:dyDescent="0.25">
      <c r="A187" s="1">
        <v>43009</v>
      </c>
      <c r="B187" s="2">
        <v>5.74</v>
      </c>
      <c r="C187" s="2">
        <v>1016.6400149999999</v>
      </c>
      <c r="D187" s="2">
        <v>14.204974</v>
      </c>
      <c r="E187" s="2">
        <v>1105.280029</v>
      </c>
      <c r="F187" s="2">
        <v>73.341933999999995</v>
      </c>
    </row>
    <row r="188" spans="1:6" x14ac:dyDescent="0.25">
      <c r="A188" s="1">
        <v>43040</v>
      </c>
      <c r="B188" s="2">
        <v>6.13</v>
      </c>
      <c r="C188" s="2">
        <v>1021.409973</v>
      </c>
      <c r="D188" s="2">
        <v>13.546334</v>
      </c>
      <c r="E188" s="2">
        <v>1176.75</v>
      </c>
      <c r="F188" s="2">
        <v>75.482215999999994</v>
      </c>
    </row>
    <row r="189" spans="1:6" x14ac:dyDescent="0.25">
      <c r="A189" s="1">
        <v>43070</v>
      </c>
      <c r="B189" s="2">
        <v>6.54</v>
      </c>
      <c r="C189" s="2">
        <v>1046.400024</v>
      </c>
      <c r="D189" s="2">
        <v>14.254815000000001</v>
      </c>
      <c r="E189" s="2">
        <v>1169.469971</v>
      </c>
      <c r="F189" s="2">
        <v>75.238144000000005</v>
      </c>
    </row>
    <row r="190" spans="1:6" x14ac:dyDescent="0.25">
      <c r="A190" s="1">
        <v>43101</v>
      </c>
      <c r="B190" s="2">
        <v>7.24</v>
      </c>
      <c r="C190" s="2">
        <v>1169.9399410000001</v>
      </c>
      <c r="D190" s="2">
        <v>14.166153</v>
      </c>
      <c r="E190" s="2">
        <v>1450.8900149999999</v>
      </c>
      <c r="F190" s="2">
        <v>79.491569999999996</v>
      </c>
    </row>
    <row r="191" spans="1:6" x14ac:dyDescent="0.25">
      <c r="A191" s="1">
        <v>43132</v>
      </c>
      <c r="B191" s="2">
        <v>6.79</v>
      </c>
      <c r="C191" s="2">
        <v>1104.7299800000001</v>
      </c>
      <c r="D191" s="2">
        <v>11.348684</v>
      </c>
      <c r="E191" s="2">
        <v>1512.4499510000001</v>
      </c>
      <c r="F191" s="2">
        <v>75.103119000000007</v>
      </c>
    </row>
    <row r="192" spans="1:6" x14ac:dyDescent="0.25">
      <c r="A192" s="1">
        <v>43160</v>
      </c>
      <c r="B192" s="2">
        <v>7.31</v>
      </c>
      <c r="C192" s="2">
        <v>1031.790039</v>
      </c>
      <c r="D192" s="2">
        <v>12.295038</v>
      </c>
      <c r="E192" s="2">
        <v>1447.339966</v>
      </c>
      <c r="F192" s="2">
        <v>73.393828999999997</v>
      </c>
    </row>
    <row r="193" spans="1:6" x14ac:dyDescent="0.25">
      <c r="A193" s="1">
        <v>43191</v>
      </c>
      <c r="B193" s="2">
        <v>7.61</v>
      </c>
      <c r="C193" s="2">
        <v>1017.330017</v>
      </c>
      <c r="D193" s="2">
        <v>13.302344</v>
      </c>
      <c r="E193" s="2">
        <v>1566.130005</v>
      </c>
      <c r="F193" s="2">
        <v>73.009720000000002</v>
      </c>
    </row>
    <row r="194" spans="1:6" x14ac:dyDescent="0.25">
      <c r="A194" s="1">
        <v>43221</v>
      </c>
      <c r="B194" s="2">
        <v>66.860000999999997</v>
      </c>
      <c r="C194" s="2">
        <v>1084.98999</v>
      </c>
      <c r="D194" s="2">
        <v>13.025827</v>
      </c>
      <c r="E194" s="2">
        <v>1629.619995</v>
      </c>
      <c r="F194" s="2">
        <v>74.344498000000002</v>
      </c>
    </row>
    <row r="195" spans="1:6" x14ac:dyDescent="0.25">
      <c r="A195" s="1">
        <v>43252</v>
      </c>
      <c r="B195" s="2">
        <v>74.169998000000007</v>
      </c>
      <c r="C195" s="2">
        <v>1115.650024</v>
      </c>
      <c r="D195" s="2">
        <v>12.995823</v>
      </c>
      <c r="E195" s="2">
        <v>1699.8000489999999</v>
      </c>
      <c r="F195" s="2">
        <v>74.104423999999995</v>
      </c>
    </row>
    <row r="196" spans="1:6" x14ac:dyDescent="0.25">
      <c r="A196" s="1">
        <v>43282</v>
      </c>
      <c r="B196" s="2">
        <v>70.069999999999993</v>
      </c>
      <c r="C196" s="2">
        <v>1217.26001</v>
      </c>
      <c r="D196" s="2">
        <v>11.075647</v>
      </c>
      <c r="E196" s="2">
        <v>1777.4399410000001</v>
      </c>
      <c r="F196" s="2">
        <v>78.551270000000002</v>
      </c>
    </row>
    <row r="197" spans="1:6" x14ac:dyDescent="0.25">
      <c r="A197" s="1">
        <v>43313</v>
      </c>
      <c r="B197" s="2">
        <v>72.072997999999998</v>
      </c>
      <c r="C197" s="2">
        <v>1218.1899410000001</v>
      </c>
      <c r="D197" s="2">
        <v>10.313516999999999</v>
      </c>
      <c r="E197" s="2">
        <v>2012.709961</v>
      </c>
      <c r="F197" s="2">
        <v>79.863861</v>
      </c>
    </row>
    <row r="198" spans="1:6" x14ac:dyDescent="0.25">
      <c r="A198" s="1">
        <v>43344</v>
      </c>
      <c r="B198" s="2">
        <v>75.699996999999996</v>
      </c>
      <c r="C198" s="2">
        <v>1193.469971</v>
      </c>
      <c r="D198" s="2">
        <v>10.997839000000001</v>
      </c>
      <c r="E198" s="2">
        <v>2003</v>
      </c>
      <c r="F198" s="2">
        <v>81.011161999999999</v>
      </c>
    </row>
    <row r="199" spans="1:6" x14ac:dyDescent="0.25">
      <c r="A199" s="1">
        <v>43374</v>
      </c>
      <c r="B199" s="2">
        <v>67.680000000000007</v>
      </c>
      <c r="C199" s="2">
        <v>1076.7700199999999</v>
      </c>
      <c r="D199" s="2">
        <v>12.456939</v>
      </c>
      <c r="E199" s="2">
        <v>1598.01001</v>
      </c>
      <c r="F199" s="2">
        <v>77.005324999999999</v>
      </c>
    </row>
    <row r="200" spans="1:6" x14ac:dyDescent="0.25">
      <c r="A200" s="1">
        <v>43405</v>
      </c>
      <c r="B200" s="2">
        <v>52.516998000000001</v>
      </c>
      <c r="C200" s="2">
        <v>1094.4300539999999</v>
      </c>
      <c r="D200" s="2">
        <v>12.655455999999999</v>
      </c>
      <c r="E200" s="2">
        <v>1690.170044</v>
      </c>
      <c r="F200" s="2">
        <v>78.813782000000003</v>
      </c>
    </row>
    <row r="201" spans="1:6" x14ac:dyDescent="0.25">
      <c r="A201" s="1">
        <v>43435</v>
      </c>
      <c r="B201" s="2">
        <v>47.457000999999998</v>
      </c>
      <c r="C201" s="2">
        <v>1035.6099850000001</v>
      </c>
      <c r="D201" s="2">
        <v>13.470564</v>
      </c>
      <c r="E201" s="2">
        <v>1501.969971</v>
      </c>
      <c r="F201" s="2">
        <v>70.831290999999993</v>
      </c>
    </row>
    <row r="202" spans="1:6" x14ac:dyDescent="0.25">
      <c r="A202" s="1">
        <v>43466</v>
      </c>
      <c r="B202" s="2">
        <v>55.59</v>
      </c>
      <c r="C202" s="2">
        <v>1116.369995</v>
      </c>
      <c r="D202" s="2">
        <v>13.39</v>
      </c>
      <c r="E202" s="2">
        <v>1718.7299800000001</v>
      </c>
      <c r="F202" s="2">
        <v>76.529999000000004</v>
      </c>
    </row>
    <row r="203" spans="1:6" x14ac:dyDescent="0.25">
      <c r="A203" s="1">
        <v>43497</v>
      </c>
      <c r="B203" s="2">
        <v>58.633999000000003</v>
      </c>
      <c r="C203" s="2">
        <v>1119.920044</v>
      </c>
      <c r="D203" s="2">
        <v>12.64</v>
      </c>
      <c r="E203" s="2">
        <v>1639.829956</v>
      </c>
      <c r="F203" s="2">
        <v>79.089995999999999</v>
      </c>
    </row>
    <row r="204" spans="1:6" x14ac:dyDescent="0.25">
      <c r="A204" s="1">
        <v>43525</v>
      </c>
      <c r="B204" s="2">
        <v>61.310001</v>
      </c>
      <c r="C204" s="2">
        <v>1173.3100589999999</v>
      </c>
      <c r="D204" s="2">
        <v>13.71</v>
      </c>
      <c r="E204" s="2">
        <v>1780.75</v>
      </c>
      <c r="F204" s="2">
        <v>80.830001999999993</v>
      </c>
    </row>
    <row r="205" spans="1:6" x14ac:dyDescent="0.25">
      <c r="A205" s="1">
        <v>43556</v>
      </c>
      <c r="B205" s="2">
        <v>65.266998000000001</v>
      </c>
      <c r="C205" s="2">
        <v>1188.4799800000001</v>
      </c>
      <c r="D205" s="2">
        <v>12.72</v>
      </c>
      <c r="E205" s="2">
        <v>1926.5200199999999</v>
      </c>
      <c r="F205" s="2">
        <v>83.82</v>
      </c>
    </row>
    <row r="206" spans="1:6" x14ac:dyDescent="0.25">
      <c r="A206" s="1">
        <v>43586</v>
      </c>
      <c r="B206" s="2">
        <v>64.169998000000007</v>
      </c>
      <c r="C206" s="2">
        <v>1189.3900149999999</v>
      </c>
      <c r="D206" s="2">
        <v>12.6</v>
      </c>
      <c r="E206" s="2">
        <v>1950.5500489999999</v>
      </c>
      <c r="F206" s="2">
        <v>83.410004000000001</v>
      </c>
    </row>
  </sheetData>
  <sortState xmlns:xlrd2="http://schemas.microsoft.com/office/spreadsheetml/2017/richdata2" ref="I37:T47">
    <sortCondition ref="Q37:Q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2019-05-08T01:20:42Z</dcterms:created>
  <dcterms:modified xsi:type="dcterms:W3CDTF">2020-04-08T18:26:09Z</dcterms:modified>
</cp:coreProperties>
</file>