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ry1\OneDrive\Documents\DScourseS20\FinalProject\Analysis_Carpenter\Example Functions\"/>
    </mc:Choice>
  </mc:AlternateContent>
  <xr:revisionPtr revIDLastSave="0" documentId="13_ncr:1_{2DF32502-1E1B-48EF-BBCD-B95E9DB58B36}" xr6:coauthVersionLast="44" xr6:coauthVersionMax="44" xr10:uidLastSave="{00000000-0000-0000-0000-000000000000}"/>
  <bookViews>
    <workbookView xWindow="-120" yWindow="-120" windowWidth="29040" windowHeight="15840" activeTab="1" xr2:uid="{6E0FF362-F7E2-4986-8190-DAF7F8611905}"/>
  </bookViews>
  <sheets>
    <sheet name="Sheet1" sheetId="1" r:id="rId1"/>
    <sheet name="Sheet2" sheetId="2" r:id="rId2"/>
  </sheets>
  <externalReferences>
    <externalReference r:id="rId3"/>
    <externalReference r:id="rId4"/>
  </externalReferences>
  <definedNames>
    <definedName name="solver_adj" localSheetId="0" hidden="1">Sheet1!$J$37:$N$37</definedName>
    <definedName name="solver_adj" localSheetId="1" hidden="1">Sheet2!$P$12:$R$12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Sheet1!$O$37</definedName>
    <definedName name="solver_lhs1" localSheetId="1" hidden="1">Sheet2!$S$12</definedName>
    <definedName name="solver_lhs2" localSheetId="0" hidden="1">Sheet1!$Q$64</definedName>
    <definedName name="solver_lhs2" localSheetId="1" hidden="1">Sheet2!$S$12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1</definedName>
    <definedName name="solver_num" localSheetId="1" hidden="1">1</definedName>
    <definedName name="solver_nwt" localSheetId="0" hidden="1">1</definedName>
    <definedName name="solver_nwt" localSheetId="1" hidden="1">1</definedName>
    <definedName name="solver_opt" localSheetId="0" hidden="1">Sheet1!$T$37</definedName>
    <definedName name="solver_opt" localSheetId="1" hidden="1">Sheet2!$Q$15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2</definedName>
    <definedName name="solver_rel1" localSheetId="1" hidden="1">2</definedName>
    <definedName name="solver_rel2" localSheetId="0" hidden="1">2</definedName>
    <definedName name="solver_rel2" localSheetId="1" hidden="1">2</definedName>
    <definedName name="solver_rhs1" localSheetId="0" hidden="1">1</definedName>
    <definedName name="solver_rhs1" localSheetId="1" hidden="1">1</definedName>
    <definedName name="solver_rhs2" localSheetId="0" hidden="1">0.07</definedName>
    <definedName name="solver_rhs2" localSheetId="1" hidden="1">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7" i="2" l="1"/>
  <c r="M68" i="2"/>
  <c r="L68" i="2"/>
  <c r="K68" i="2"/>
  <c r="M67" i="2"/>
  <c r="L67" i="2"/>
  <c r="K67" i="2"/>
  <c r="M66" i="2"/>
  <c r="L66" i="2"/>
  <c r="K66" i="2"/>
  <c r="M65" i="2"/>
  <c r="L65" i="2"/>
  <c r="K65" i="2"/>
  <c r="M64" i="2"/>
  <c r="L64" i="2"/>
  <c r="K64" i="2"/>
  <c r="M63" i="2"/>
  <c r="L63" i="2"/>
  <c r="K63" i="2"/>
  <c r="M62" i="2"/>
  <c r="L62" i="2"/>
  <c r="K62" i="2"/>
  <c r="M61" i="2"/>
  <c r="L61" i="2"/>
  <c r="K61" i="2"/>
  <c r="M60" i="2"/>
  <c r="L60" i="2"/>
  <c r="K60" i="2"/>
  <c r="M59" i="2"/>
  <c r="L59" i="2"/>
  <c r="K59" i="2"/>
  <c r="M58" i="2"/>
  <c r="L58" i="2"/>
  <c r="K58" i="2"/>
  <c r="M57" i="2"/>
  <c r="L57" i="2"/>
  <c r="K57" i="2"/>
  <c r="M56" i="2"/>
  <c r="L56" i="2"/>
  <c r="K56" i="2"/>
  <c r="M55" i="2"/>
  <c r="L55" i="2"/>
  <c r="K55" i="2"/>
  <c r="M54" i="2"/>
  <c r="L54" i="2"/>
  <c r="K54" i="2"/>
  <c r="M53" i="2"/>
  <c r="L53" i="2"/>
  <c r="K53" i="2"/>
  <c r="M52" i="2"/>
  <c r="L52" i="2"/>
  <c r="K52" i="2"/>
  <c r="M51" i="2"/>
  <c r="L51" i="2"/>
  <c r="K51" i="2"/>
  <c r="M50" i="2"/>
  <c r="L50" i="2"/>
  <c r="K50" i="2"/>
  <c r="M49" i="2"/>
  <c r="L49" i="2"/>
  <c r="K49" i="2"/>
  <c r="M48" i="2"/>
  <c r="L48" i="2"/>
  <c r="K48" i="2"/>
  <c r="M47" i="2"/>
  <c r="L47" i="2"/>
  <c r="K47" i="2"/>
  <c r="M46" i="2"/>
  <c r="L46" i="2"/>
  <c r="K46" i="2"/>
  <c r="M45" i="2"/>
  <c r="L45" i="2"/>
  <c r="K45" i="2"/>
  <c r="M44" i="2"/>
  <c r="L44" i="2"/>
  <c r="K44" i="2"/>
  <c r="M43" i="2"/>
  <c r="L43" i="2"/>
  <c r="K43" i="2"/>
  <c r="M42" i="2"/>
  <c r="L42" i="2"/>
  <c r="K42" i="2"/>
  <c r="M41" i="2"/>
  <c r="L41" i="2"/>
  <c r="K41" i="2"/>
  <c r="M40" i="2"/>
  <c r="L40" i="2"/>
  <c r="K40" i="2"/>
  <c r="M39" i="2"/>
  <c r="L39" i="2"/>
  <c r="K39" i="2"/>
  <c r="M38" i="2"/>
  <c r="L38" i="2"/>
  <c r="K38" i="2"/>
  <c r="M37" i="2"/>
  <c r="L37" i="2"/>
  <c r="K37" i="2"/>
  <c r="M36" i="2"/>
  <c r="L36" i="2"/>
  <c r="K36" i="2"/>
  <c r="M35" i="2"/>
  <c r="L35" i="2"/>
  <c r="K35" i="2"/>
  <c r="M34" i="2"/>
  <c r="L34" i="2"/>
  <c r="K34" i="2"/>
  <c r="M33" i="2"/>
  <c r="L33" i="2"/>
  <c r="K33" i="2"/>
  <c r="M32" i="2"/>
  <c r="L32" i="2"/>
  <c r="K32" i="2"/>
  <c r="M31" i="2"/>
  <c r="L31" i="2"/>
  <c r="K31" i="2"/>
  <c r="M30" i="2"/>
  <c r="L30" i="2"/>
  <c r="K30" i="2"/>
  <c r="M29" i="2"/>
  <c r="L29" i="2"/>
  <c r="K29" i="2"/>
  <c r="M28" i="2"/>
  <c r="L28" i="2"/>
  <c r="K28" i="2"/>
  <c r="M27" i="2"/>
  <c r="L27" i="2"/>
  <c r="K27" i="2"/>
  <c r="M26" i="2"/>
  <c r="L26" i="2"/>
  <c r="K26" i="2"/>
  <c r="M25" i="2"/>
  <c r="L25" i="2"/>
  <c r="K25" i="2"/>
  <c r="M24" i="2"/>
  <c r="L24" i="2"/>
  <c r="K24" i="2"/>
  <c r="M23" i="2"/>
  <c r="L23" i="2"/>
  <c r="K23" i="2"/>
  <c r="M22" i="2"/>
  <c r="L22" i="2"/>
  <c r="K22" i="2"/>
  <c r="M21" i="2"/>
  <c r="L21" i="2"/>
  <c r="K21" i="2"/>
  <c r="M20" i="2"/>
  <c r="L20" i="2"/>
  <c r="K20" i="2"/>
  <c r="M19" i="2"/>
  <c r="L19" i="2"/>
  <c r="K19" i="2"/>
  <c r="M18" i="2"/>
  <c r="L18" i="2"/>
  <c r="K18" i="2"/>
  <c r="M17" i="2"/>
  <c r="L17" i="2"/>
  <c r="K17" i="2"/>
  <c r="M16" i="2"/>
  <c r="L16" i="2"/>
  <c r="K16" i="2"/>
  <c r="M15" i="2"/>
  <c r="L15" i="2"/>
  <c r="K15" i="2"/>
  <c r="M14" i="2"/>
  <c r="L14" i="2"/>
  <c r="K14" i="2"/>
  <c r="M13" i="2"/>
  <c r="L13" i="2"/>
  <c r="K13" i="2"/>
  <c r="M12" i="2"/>
  <c r="L12" i="2"/>
  <c r="K12" i="2"/>
  <c r="M11" i="2"/>
  <c r="L11" i="2"/>
  <c r="K11" i="2"/>
  <c r="M10" i="2"/>
  <c r="L10" i="2"/>
  <c r="K10" i="2"/>
  <c r="M9" i="2"/>
  <c r="L9" i="2"/>
  <c r="K9" i="2"/>
  <c r="M8" i="2"/>
  <c r="L8" i="2"/>
  <c r="K8" i="2"/>
  <c r="M7" i="2"/>
  <c r="L7" i="2"/>
  <c r="I1" i="2"/>
  <c r="H1" i="2"/>
  <c r="G1" i="2"/>
  <c r="I2" i="2"/>
  <c r="H2" i="2"/>
  <c r="G2" i="2"/>
  <c r="Q16" i="2" a="1"/>
  <c r="Q16" i="2" s="1"/>
  <c r="S16" i="2" s="1"/>
  <c r="S12" i="2"/>
  <c r="R11" i="2"/>
  <c r="Q11" i="2"/>
  <c r="P11" i="2"/>
  <c r="H68" i="2"/>
  <c r="H67" i="2"/>
  <c r="H66" i="2"/>
  <c r="E68" i="2"/>
  <c r="E67" i="2"/>
  <c r="I67" i="2" s="1"/>
  <c r="E66" i="2"/>
  <c r="E65" i="2"/>
  <c r="E64" i="2"/>
  <c r="E63" i="2"/>
  <c r="E62" i="2"/>
  <c r="E61" i="2"/>
  <c r="E60" i="2"/>
  <c r="E59" i="2"/>
  <c r="I59" i="2" s="1"/>
  <c r="E58" i="2"/>
  <c r="E57" i="2"/>
  <c r="E56" i="2"/>
  <c r="E55" i="2"/>
  <c r="E54" i="2"/>
  <c r="E53" i="2"/>
  <c r="E52" i="2"/>
  <c r="E51" i="2"/>
  <c r="I52" i="2" s="1"/>
  <c r="E50" i="2"/>
  <c r="E49" i="2"/>
  <c r="E48" i="2"/>
  <c r="E47" i="2"/>
  <c r="E46" i="2"/>
  <c r="E45" i="2"/>
  <c r="E44" i="2"/>
  <c r="E43" i="2"/>
  <c r="I44" i="2" s="1"/>
  <c r="E42" i="2"/>
  <c r="E41" i="2"/>
  <c r="E40" i="2"/>
  <c r="E39" i="2"/>
  <c r="E38" i="2"/>
  <c r="E37" i="2"/>
  <c r="E36" i="2"/>
  <c r="E35" i="2"/>
  <c r="I36" i="2" s="1"/>
  <c r="E34" i="2"/>
  <c r="E33" i="2"/>
  <c r="E32" i="2"/>
  <c r="E31" i="2"/>
  <c r="E30" i="2"/>
  <c r="E29" i="2"/>
  <c r="E28" i="2"/>
  <c r="E27" i="2"/>
  <c r="I28" i="2" s="1"/>
  <c r="E26" i="2"/>
  <c r="E25" i="2"/>
  <c r="E24" i="2"/>
  <c r="E23" i="2"/>
  <c r="E22" i="2"/>
  <c r="E21" i="2"/>
  <c r="E20" i="2"/>
  <c r="E19" i="2"/>
  <c r="I20" i="2" s="1"/>
  <c r="E18" i="2"/>
  <c r="E17" i="2"/>
  <c r="E16" i="2"/>
  <c r="E15" i="2"/>
  <c r="E14" i="2"/>
  <c r="E13" i="2"/>
  <c r="E12" i="2"/>
  <c r="E11" i="2"/>
  <c r="I12" i="2" s="1"/>
  <c r="E10" i="2"/>
  <c r="E9" i="2"/>
  <c r="E8" i="2"/>
  <c r="E7" i="2"/>
  <c r="E6" i="2"/>
  <c r="I6" i="2" s="1"/>
  <c r="C68" i="2"/>
  <c r="C67" i="2"/>
  <c r="C66" i="2"/>
  <c r="C65" i="2"/>
  <c r="C64" i="2"/>
  <c r="C63" i="2"/>
  <c r="C62" i="2"/>
  <c r="C61" i="2"/>
  <c r="C60" i="2"/>
  <c r="G60" i="2" s="1"/>
  <c r="C59" i="2"/>
  <c r="C58" i="2"/>
  <c r="C57" i="2"/>
  <c r="C56" i="2"/>
  <c r="C55" i="2"/>
  <c r="C54" i="2"/>
  <c r="C53" i="2"/>
  <c r="C52" i="2"/>
  <c r="G52" i="2" s="1"/>
  <c r="C51" i="2"/>
  <c r="C50" i="2"/>
  <c r="C49" i="2"/>
  <c r="C48" i="2"/>
  <c r="C47" i="2"/>
  <c r="C46" i="2"/>
  <c r="C45" i="2"/>
  <c r="C44" i="2"/>
  <c r="G44" i="2" s="1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H65" i="2"/>
  <c r="H64" i="2"/>
  <c r="H62" i="2"/>
  <c r="H61" i="2"/>
  <c r="H57" i="2"/>
  <c r="H56" i="2"/>
  <c r="H54" i="2"/>
  <c r="H53" i="2"/>
  <c r="H49" i="2"/>
  <c r="H48" i="2"/>
  <c r="H46" i="2"/>
  <c r="H45" i="2"/>
  <c r="H41" i="2"/>
  <c r="H40" i="2"/>
  <c r="H38" i="2"/>
  <c r="H37" i="2"/>
  <c r="H33" i="2"/>
  <c r="H32" i="2"/>
  <c r="H30" i="2"/>
  <c r="H29" i="2"/>
  <c r="H25" i="2"/>
  <c r="H24" i="2"/>
  <c r="H22" i="2"/>
  <c r="H21" i="2"/>
  <c r="H17" i="2"/>
  <c r="H16" i="2"/>
  <c r="H14" i="2"/>
  <c r="H13" i="2"/>
  <c r="H9" i="2"/>
  <c r="H8" i="2"/>
  <c r="H6" i="2"/>
  <c r="I65" i="2"/>
  <c r="G65" i="2"/>
  <c r="H63" i="2"/>
  <c r="H60" i="2"/>
  <c r="H59" i="2"/>
  <c r="H58" i="2"/>
  <c r="I57" i="2"/>
  <c r="G57" i="2"/>
  <c r="G56" i="2"/>
  <c r="H55" i="2"/>
  <c r="H52" i="2"/>
  <c r="H51" i="2"/>
  <c r="I50" i="2"/>
  <c r="H50" i="2"/>
  <c r="I49" i="2"/>
  <c r="G49" i="2"/>
  <c r="H47" i="2"/>
  <c r="H44" i="2"/>
  <c r="H43" i="2"/>
  <c r="I42" i="2"/>
  <c r="H42" i="2"/>
  <c r="I41" i="2"/>
  <c r="G41" i="2"/>
  <c r="G40" i="2"/>
  <c r="H39" i="2"/>
  <c r="H36" i="2"/>
  <c r="H35" i="2"/>
  <c r="I34" i="2"/>
  <c r="H34" i="2"/>
  <c r="I33" i="2"/>
  <c r="G33" i="2"/>
  <c r="H31" i="2"/>
  <c r="H28" i="2"/>
  <c r="H27" i="2"/>
  <c r="I26" i="2"/>
  <c r="H26" i="2"/>
  <c r="I25" i="2"/>
  <c r="G25" i="2"/>
  <c r="G24" i="2"/>
  <c r="H23" i="2"/>
  <c r="H20" i="2"/>
  <c r="H19" i="2"/>
  <c r="I18" i="2"/>
  <c r="H18" i="2"/>
  <c r="G17" i="2"/>
  <c r="H15" i="2"/>
  <c r="H12" i="2"/>
  <c r="H11" i="2"/>
  <c r="I10" i="2"/>
  <c r="H10" i="2"/>
  <c r="G9" i="2"/>
  <c r="I5" i="2"/>
  <c r="M5" i="2" s="1"/>
  <c r="R5" i="2" s="1"/>
  <c r="H5" i="2"/>
  <c r="L5" i="2" s="1"/>
  <c r="Q5" i="2" s="1"/>
  <c r="G5" i="2"/>
  <c r="K5" i="2" s="1"/>
  <c r="G12" i="2" l="1"/>
  <c r="G64" i="2"/>
  <c r="I66" i="2"/>
  <c r="G11" i="2"/>
  <c r="G18" i="2"/>
  <c r="G27" i="2"/>
  <c r="G34" i="2"/>
  <c r="G43" i="2"/>
  <c r="G50" i="2"/>
  <c r="G59" i="2"/>
  <c r="G66" i="2"/>
  <c r="G20" i="2"/>
  <c r="G28" i="2"/>
  <c r="I15" i="2"/>
  <c r="I23" i="2"/>
  <c r="I31" i="2"/>
  <c r="I39" i="2"/>
  <c r="I47" i="2"/>
  <c r="I55" i="2"/>
  <c r="I63" i="2"/>
  <c r="G8" i="2"/>
  <c r="G16" i="2"/>
  <c r="G48" i="2"/>
  <c r="G36" i="2"/>
  <c r="G68" i="2"/>
  <c r="I11" i="2"/>
  <c r="G51" i="2"/>
  <c r="I60" i="2"/>
  <c r="G67" i="2"/>
  <c r="I68" i="2"/>
  <c r="G35" i="2"/>
  <c r="G58" i="2"/>
  <c r="I22" i="2"/>
  <c r="I54" i="2"/>
  <c r="I62" i="2"/>
  <c r="G19" i="2"/>
  <c r="G42" i="2"/>
  <c r="G10" i="2"/>
  <c r="I19" i="2"/>
  <c r="G26" i="2"/>
  <c r="G7" i="2"/>
  <c r="G22" i="2"/>
  <c r="G38" i="2"/>
  <c r="G54" i="2"/>
  <c r="I27" i="2"/>
  <c r="I35" i="2"/>
  <c r="I43" i="2"/>
  <c r="P5" i="2"/>
  <c r="O6" i="2" a="1"/>
  <c r="O7" i="2" s="1"/>
  <c r="G23" i="2"/>
  <c r="G31" i="2"/>
  <c r="G39" i="2"/>
  <c r="G55" i="2"/>
  <c r="I8" i="2"/>
  <c r="I16" i="2"/>
  <c r="I24" i="2"/>
  <c r="I32" i="2"/>
  <c r="I40" i="2"/>
  <c r="I48" i="2"/>
  <c r="I56" i="2"/>
  <c r="I9" i="2"/>
  <c r="I17" i="2"/>
  <c r="I58" i="2"/>
  <c r="I51" i="2"/>
  <c r="I64" i="2"/>
  <c r="I13" i="2"/>
  <c r="I21" i="2"/>
  <c r="I29" i="2"/>
  <c r="I37" i="2"/>
  <c r="I45" i="2"/>
  <c r="I53" i="2"/>
  <c r="I61" i="2"/>
  <c r="G13" i="2"/>
  <c r="G21" i="2"/>
  <c r="G29" i="2"/>
  <c r="G37" i="2"/>
  <c r="G45" i="2"/>
  <c r="G53" i="2"/>
  <c r="G61" i="2"/>
  <c r="I14" i="2"/>
  <c r="I30" i="2"/>
  <c r="I38" i="2"/>
  <c r="I46" i="2"/>
  <c r="I7" i="2"/>
  <c r="G63" i="2"/>
  <c r="G47" i="2"/>
  <c r="G14" i="2"/>
  <c r="G30" i="2"/>
  <c r="G62" i="2"/>
  <c r="G32" i="2"/>
  <c r="G46" i="2"/>
  <c r="G15" i="2"/>
  <c r="G6" i="2"/>
  <c r="H7" i="2"/>
  <c r="P37" i="1"/>
  <c r="R37" i="1"/>
  <c r="R38" i="1"/>
  <c r="R39" i="1"/>
  <c r="R40" i="1"/>
  <c r="R41" i="1"/>
  <c r="R42" i="1"/>
  <c r="R43" i="1"/>
  <c r="R44" i="1"/>
  <c r="R45" i="1"/>
  <c r="R46" i="1"/>
  <c r="R47" i="1"/>
  <c r="P6" i="2" l="1" a="1"/>
  <c r="O6" i="2"/>
  <c r="O8" i="2"/>
  <c r="O45" i="1"/>
  <c r="O42" i="1"/>
  <c r="O43" i="1"/>
  <c r="O47" i="1"/>
  <c r="O41" i="1"/>
  <c r="O38" i="1"/>
  <c r="O39" i="1"/>
  <c r="O37" i="1"/>
  <c r="O44" i="1"/>
  <c r="O46" i="1"/>
  <c r="O40" i="1"/>
  <c r="P6" i="2" l="1"/>
  <c r="Q15" i="2" s="1" a="1"/>
  <c r="Q15" i="2" s="1"/>
  <c r="R6" i="2"/>
  <c r="Q8" i="2"/>
  <c r="P8" i="2"/>
  <c r="Q7" i="2"/>
  <c r="P7" i="2"/>
  <c r="Q6" i="2"/>
  <c r="R8" i="2"/>
  <c r="R7" i="2"/>
  <c r="N12" i="1"/>
  <c r="M12" i="1"/>
  <c r="L12" i="1"/>
  <c r="K12" i="1"/>
  <c r="N11" i="1"/>
  <c r="M11" i="1"/>
  <c r="M36" i="1" s="1"/>
  <c r="Z34" i="1" s="1"/>
  <c r="L11" i="1"/>
  <c r="K11" i="1"/>
  <c r="K36" i="1" s="1"/>
  <c r="X34" i="1" s="1"/>
  <c r="J11" i="1"/>
  <c r="I13" i="1"/>
  <c r="N13" i="1" s="1"/>
  <c r="J12" i="1"/>
  <c r="S15" i="2" l="1"/>
  <c r="Q17" i="2"/>
  <c r="P11" i="1"/>
  <c r="U11" i="1" s="1"/>
  <c r="Q11" i="1"/>
  <c r="V11" i="1" s="1"/>
  <c r="L36" i="1"/>
  <c r="Y34" i="1" s="1"/>
  <c r="R11" i="1"/>
  <c r="W11" i="1" s="1"/>
  <c r="O11" i="1"/>
  <c r="T11" i="1" s="1"/>
  <c r="J36" i="1"/>
  <c r="W34" i="1" s="1"/>
  <c r="S11" i="1"/>
  <c r="X11" i="1" s="1"/>
  <c r="N36" i="1"/>
  <c r="AA34" i="1" s="1"/>
  <c r="K13" i="1"/>
  <c r="P13" i="1" s="1"/>
  <c r="I14" i="1"/>
  <c r="M13" i="1"/>
  <c r="R13" i="1" s="1"/>
  <c r="L13" i="1"/>
  <c r="Q13" i="1" s="1"/>
  <c r="J13" i="1"/>
  <c r="O13" i="1" s="1"/>
  <c r="S13" i="1"/>
  <c r="V35" i="1" l="1" a="1"/>
  <c r="I15" i="1"/>
  <c r="N14" i="1"/>
  <c r="S14" i="1" s="1"/>
  <c r="M14" i="1"/>
  <c r="R14" i="1" s="1"/>
  <c r="L14" i="1"/>
  <c r="Q14" i="1" s="1"/>
  <c r="K14" i="1"/>
  <c r="P14" i="1" s="1"/>
  <c r="J14" i="1"/>
  <c r="O14" i="1" s="1"/>
  <c r="V35" i="1" l="1"/>
  <c r="V39" i="1"/>
  <c r="V38" i="1"/>
  <c r="V36" i="1"/>
  <c r="V37" i="1"/>
  <c r="I16" i="1"/>
  <c r="J15" i="1"/>
  <c r="O15" i="1" s="1"/>
  <c r="N15" i="1"/>
  <c r="S15" i="1" s="1"/>
  <c r="L15" i="1"/>
  <c r="Q15" i="1" s="1"/>
  <c r="M15" i="1"/>
  <c r="R15" i="1" s="1"/>
  <c r="K15" i="1"/>
  <c r="P15" i="1" s="1"/>
  <c r="I17" i="1" l="1"/>
  <c r="N16" i="1"/>
  <c r="S16" i="1" s="1"/>
  <c r="M16" i="1"/>
  <c r="R16" i="1" s="1"/>
  <c r="L16" i="1"/>
  <c r="Q16" i="1" s="1"/>
  <c r="K16" i="1"/>
  <c r="P16" i="1" s="1"/>
  <c r="J16" i="1"/>
  <c r="O16" i="1" s="1"/>
  <c r="I18" i="1" l="1"/>
  <c r="N17" i="1"/>
  <c r="S17" i="1" s="1"/>
  <c r="L17" i="1"/>
  <c r="Q17" i="1" s="1"/>
  <c r="M17" i="1"/>
  <c r="R17" i="1" s="1"/>
  <c r="K17" i="1"/>
  <c r="P17" i="1" s="1"/>
  <c r="J17" i="1"/>
  <c r="O17" i="1" s="1"/>
  <c r="I19" i="1" l="1"/>
  <c r="N18" i="1"/>
  <c r="S18" i="1" s="1"/>
  <c r="M18" i="1"/>
  <c r="R18" i="1" s="1"/>
  <c r="L18" i="1"/>
  <c r="Q18" i="1" s="1"/>
  <c r="K18" i="1"/>
  <c r="P18" i="1" s="1"/>
  <c r="J18" i="1"/>
  <c r="O18" i="1" s="1"/>
  <c r="I20" i="1" l="1"/>
  <c r="N19" i="1"/>
  <c r="S19" i="1" s="1"/>
  <c r="L19" i="1"/>
  <c r="Q19" i="1" s="1"/>
  <c r="J19" i="1"/>
  <c r="O19" i="1" s="1"/>
  <c r="M19" i="1"/>
  <c r="R19" i="1" s="1"/>
  <c r="K19" i="1"/>
  <c r="P19" i="1" s="1"/>
  <c r="I21" i="1" l="1"/>
  <c r="N20" i="1"/>
  <c r="S20" i="1" s="1"/>
  <c r="M20" i="1"/>
  <c r="R20" i="1" s="1"/>
  <c r="L20" i="1"/>
  <c r="Q20" i="1" s="1"/>
  <c r="K20" i="1"/>
  <c r="P20" i="1" s="1"/>
  <c r="J20" i="1"/>
  <c r="O20" i="1" s="1"/>
  <c r="I22" i="1" l="1"/>
  <c r="N21" i="1"/>
  <c r="S21" i="1" s="1"/>
  <c r="J21" i="1"/>
  <c r="O21" i="1" s="1"/>
  <c r="L21" i="1"/>
  <c r="Q21" i="1" s="1"/>
  <c r="M21" i="1"/>
  <c r="R21" i="1" s="1"/>
  <c r="K21" i="1"/>
  <c r="P21" i="1" s="1"/>
  <c r="I23" i="1" l="1"/>
  <c r="N22" i="1"/>
  <c r="S22" i="1" s="1"/>
  <c r="M22" i="1"/>
  <c r="R22" i="1" s="1"/>
  <c r="L22" i="1"/>
  <c r="Q22" i="1" s="1"/>
  <c r="K22" i="1"/>
  <c r="P22" i="1" s="1"/>
  <c r="J22" i="1"/>
  <c r="O22" i="1" s="1"/>
  <c r="I24" i="1" l="1"/>
  <c r="J23" i="1"/>
  <c r="O23" i="1" s="1"/>
  <c r="N23" i="1"/>
  <c r="S23" i="1" s="1"/>
  <c r="L23" i="1"/>
  <c r="Q23" i="1" s="1"/>
  <c r="M23" i="1"/>
  <c r="R23" i="1" s="1"/>
  <c r="K23" i="1"/>
  <c r="P23" i="1" s="1"/>
  <c r="N24" i="1" l="1"/>
  <c r="S24" i="1" s="1"/>
  <c r="N34" i="1" s="1"/>
  <c r="M24" i="1"/>
  <c r="R24" i="1" s="1"/>
  <c r="M34" i="1" s="1"/>
  <c r="J24" i="1"/>
  <c r="L24" i="1"/>
  <c r="Q24" i="1" s="1"/>
  <c r="L34" i="1" s="1"/>
  <c r="K24" i="1"/>
  <c r="P24" i="1" s="1"/>
  <c r="K34" i="1" s="1"/>
  <c r="O24" i="1" l="1"/>
  <c r="J34" i="1" s="1"/>
  <c r="U13" i="1"/>
  <c r="U24" i="1"/>
  <c r="U23" i="1"/>
  <c r="U22" i="1"/>
  <c r="U15" i="1"/>
  <c r="U21" i="1"/>
  <c r="U16" i="1"/>
  <c r="U19" i="1"/>
  <c r="U14" i="1"/>
  <c r="U18" i="1"/>
  <c r="U17" i="1"/>
  <c r="U20" i="1"/>
  <c r="V16" i="1"/>
  <c r="V17" i="1"/>
  <c r="V21" i="1"/>
  <c r="V13" i="1"/>
  <c r="V15" i="1"/>
  <c r="V24" i="1"/>
  <c r="V19" i="1"/>
  <c r="V22" i="1"/>
  <c r="V18" i="1"/>
  <c r="V14" i="1"/>
  <c r="V20" i="1"/>
  <c r="V23" i="1"/>
  <c r="W21" i="1"/>
  <c r="W17" i="1"/>
  <c r="W13" i="1"/>
  <c r="W20" i="1"/>
  <c r="W15" i="1"/>
  <c r="W22" i="1"/>
  <c r="W14" i="1"/>
  <c r="W24" i="1"/>
  <c r="W16" i="1"/>
  <c r="W23" i="1"/>
  <c r="W18" i="1"/>
  <c r="W19" i="1"/>
  <c r="X24" i="1"/>
  <c r="X23" i="1"/>
  <c r="X16" i="1"/>
  <c r="X15" i="1"/>
  <c r="X17" i="1"/>
  <c r="X21" i="1"/>
  <c r="X18" i="1"/>
  <c r="X13" i="1"/>
  <c r="X19" i="1"/>
  <c r="X22" i="1"/>
  <c r="X14" i="1"/>
  <c r="X20" i="1"/>
  <c r="Q39" i="1" l="1" a="1"/>
  <c r="Q39" i="1" s="1"/>
  <c r="T19" i="1"/>
  <c r="T14" i="1"/>
  <c r="T24" i="1"/>
  <c r="Q44" i="1" a="1"/>
  <c r="Q44" i="1" s="1"/>
  <c r="Q41" i="1" a="1"/>
  <c r="Q41" i="1" s="1"/>
  <c r="T17" i="1"/>
  <c r="Q45" i="1" a="1"/>
  <c r="Q45" i="1" s="1"/>
  <c r="Q46" i="1" a="1"/>
  <c r="Q46" i="1" s="1"/>
  <c r="T21" i="1"/>
  <c r="T18" i="1"/>
  <c r="Q43" i="1" a="1"/>
  <c r="Q43" i="1" s="1"/>
  <c r="Q37" i="1" a="1"/>
  <c r="Q37" i="1" s="1"/>
  <c r="T13" i="1"/>
  <c r="Q38" i="1" a="1"/>
  <c r="Q38" i="1" s="1"/>
  <c r="Q40" i="1" a="1"/>
  <c r="Q40" i="1" s="1"/>
  <c r="T22" i="1"/>
  <c r="W35" i="1" s="1" a="1"/>
  <c r="T15" i="1"/>
  <c r="Q47" i="1" a="1"/>
  <c r="Q47" i="1" s="1"/>
  <c r="T23" i="1"/>
  <c r="T20" i="1"/>
  <c r="T16" i="1"/>
  <c r="Q42" i="1" a="1"/>
  <c r="Q42" i="1" s="1"/>
  <c r="W35" i="1" l="1"/>
  <c r="W38" i="1"/>
  <c r="AA35" i="1"/>
  <c r="Z38" i="1"/>
  <c r="Y39" i="1"/>
  <c r="Y35" i="1"/>
  <c r="W37" i="1"/>
  <c r="X35" i="1"/>
  <c r="Y36" i="1"/>
  <c r="X36" i="1"/>
  <c r="AA37" i="1"/>
  <c r="Y38" i="1"/>
  <c r="X39" i="1"/>
  <c r="X37" i="1"/>
  <c r="AA36" i="1"/>
  <c r="AA39" i="1"/>
  <c r="W36" i="1"/>
  <c r="X38" i="1"/>
  <c r="W39" i="1"/>
  <c r="AA38" i="1"/>
  <c r="Z36" i="1"/>
  <c r="Z37" i="1"/>
  <c r="Z39" i="1"/>
  <c r="Y37" i="1"/>
  <c r="Z35" i="1"/>
  <c r="P45" i="1" l="1" a="1"/>
  <c r="P45" i="1" s="1"/>
  <c r="T45" i="1" s="1"/>
  <c r="P41" i="1" a="1"/>
  <c r="P41" i="1" s="1"/>
  <c r="T41" i="1" s="1"/>
  <c r="P43" i="1" a="1"/>
  <c r="P43" i="1" s="1"/>
  <c r="T43" i="1" s="1"/>
  <c r="T37" i="1"/>
  <c r="P38" i="1" a="1"/>
  <c r="P38" i="1" s="1"/>
  <c r="T38" i="1" s="1"/>
  <c r="P47" i="1" a="1"/>
  <c r="P47" i="1" s="1"/>
  <c r="T47" i="1" s="1"/>
  <c r="P44" i="1" a="1"/>
  <c r="P44" i="1" s="1"/>
  <c r="T44" i="1" s="1"/>
  <c r="P42" i="1" a="1"/>
  <c r="P42" i="1" s="1"/>
  <c r="T42" i="1" s="1"/>
  <c r="P39" i="1" a="1"/>
  <c r="P39" i="1" s="1"/>
  <c r="T39" i="1" s="1"/>
  <c r="P46" i="1" a="1"/>
  <c r="P46" i="1" s="1"/>
  <c r="T46" i="1" s="1"/>
  <c r="P40" i="1" a="1"/>
  <c r="P40" i="1" s="1"/>
  <c r="T40" i="1" s="1"/>
  <c r="J31" i="1" l="1"/>
  <c r="J26" i="1"/>
  <c r="K30" i="1" l="1"/>
  <c r="J30" i="1"/>
  <c r="K31" i="1"/>
</calcChain>
</file>

<file path=xl/sharedStrings.xml><?xml version="1.0" encoding="utf-8"?>
<sst xmlns="http://schemas.openxmlformats.org/spreadsheetml/2006/main" count="72" uniqueCount="48">
  <si>
    <t>Date</t>
  </si>
  <si>
    <t>OIL</t>
  </si>
  <si>
    <t>GOOG</t>
  </si>
  <si>
    <t>GOLD</t>
  </si>
  <si>
    <t>AMZN</t>
  </si>
  <si>
    <t>STF</t>
  </si>
  <si>
    <t>NA</t>
  </si>
  <si>
    <t>Adjusted Close</t>
  </si>
  <si>
    <t>Returns</t>
  </si>
  <si>
    <t>Excess Returns</t>
  </si>
  <si>
    <t>Expected Returns</t>
  </si>
  <si>
    <t>Weight</t>
  </si>
  <si>
    <t>Sum</t>
  </si>
  <si>
    <t>Risk</t>
  </si>
  <si>
    <t>Variance-Covariance Matrix</t>
  </si>
  <si>
    <t>PORTFOLIO WEIGHTS</t>
  </si>
  <si>
    <t>Min Risk</t>
  </si>
  <si>
    <t>Max Return</t>
  </si>
  <si>
    <t>Descriptor</t>
  </si>
  <si>
    <t>Exp. Return</t>
  </si>
  <si>
    <t>10% return, min risk</t>
  </si>
  <si>
    <t>12% return, min risk</t>
  </si>
  <si>
    <t>8% return, min risk</t>
  </si>
  <si>
    <t>7% return, min risk</t>
  </si>
  <si>
    <t>Labels</t>
  </si>
  <si>
    <t>Sharpe</t>
  </si>
  <si>
    <t>Return</t>
  </si>
  <si>
    <t>OLP</t>
  </si>
  <si>
    <t>Risk Free</t>
  </si>
  <si>
    <t>Extrapolation</t>
  </si>
  <si>
    <t>Optimality</t>
  </si>
  <si>
    <t>Raw data</t>
  </si>
  <si>
    <t>(Row 2) / (Row 1) - 1</t>
  </si>
  <si>
    <t>Original Column</t>
  </si>
  <si>
    <t>Calculation</t>
  </si>
  <si>
    <t>Column</t>
  </si>
  <si>
    <t>Subtract row[i] from mean of Return Column</t>
  </si>
  <si>
    <t>Return Column</t>
  </si>
  <si>
    <t>Subtract From Mean Col</t>
  </si>
  <si>
    <t>subrtact row from reference</t>
  </si>
  <si>
    <t>lag value</t>
  </si>
  <si>
    <t>JPM</t>
  </si>
  <si>
    <t>JNJ</t>
  </si>
  <si>
    <t>PG</t>
  </si>
  <si>
    <t>Adjusted Close Prices</t>
  </si>
  <si>
    <t>Returns (Monthly)</t>
  </si>
  <si>
    <t>T-Bill Rate</t>
  </si>
  <si>
    <t>Avg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</si>
</sst>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/d/yyyy;@"/>
    <numFmt numFmtId="165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 tint="0.1499679555650502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CC99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1" tint="0.14993743705557422"/>
      </left>
      <right style="thin">
        <color theme="1" tint="0.14993743705557422"/>
      </right>
      <top style="thin">
        <color theme="1" tint="0.14993743705557422"/>
      </top>
      <bottom style="thin">
        <color theme="1" tint="0.14993743705557422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theme="4" tint="0.39991454817346722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5" borderId="12" applyNumberFormat="0" applyAlignment="0" applyProtection="0"/>
  </cellStyleXfs>
  <cellXfs count="54">
    <xf numFmtId="0" fontId="0" fillId="0" borderId="0" xfId="0"/>
    <xf numFmtId="14" fontId="0" fillId="0" borderId="0" xfId="0" applyNumberFormat="1"/>
    <xf numFmtId="43" fontId="0" fillId="0" borderId="0" xfId="1" applyFont="1"/>
    <xf numFmtId="43" fontId="3" fillId="0" borderId="0" xfId="1" applyFont="1"/>
    <xf numFmtId="43" fontId="3" fillId="2" borderId="5" xfId="0" applyNumberFormat="1" applyFont="1" applyFill="1" applyBorder="1"/>
    <xf numFmtId="43" fontId="3" fillId="2" borderId="6" xfId="0" applyNumberFormat="1" applyFont="1" applyFill="1" applyBorder="1"/>
    <xf numFmtId="43" fontId="3" fillId="2" borderId="8" xfId="1" applyFont="1" applyFill="1" applyBorder="1"/>
    <xf numFmtId="0" fontId="2" fillId="3" borderId="4" xfId="0" applyFont="1" applyFill="1" applyBorder="1" applyAlignment="1">
      <alignment horizontal="centerContinuous"/>
    </xf>
    <xf numFmtId="0" fontId="2" fillId="3" borderId="5" xfId="0" applyFont="1" applyFill="1" applyBorder="1" applyAlignment="1">
      <alignment horizontal="centerContinuous"/>
    </xf>
    <xf numFmtId="0" fontId="2" fillId="3" borderId="2" xfId="0" applyFont="1" applyFill="1" applyBorder="1" applyAlignment="1">
      <alignment horizontal="centerContinuous"/>
    </xf>
    <xf numFmtId="0" fontId="2" fillId="3" borderId="3" xfId="0" applyFont="1" applyFill="1" applyBorder="1" applyAlignment="1">
      <alignment horizontal="centerContinuous"/>
    </xf>
    <xf numFmtId="43" fontId="3" fillId="2" borderId="4" xfId="0" applyNumberFormat="1" applyFont="1" applyFill="1" applyBorder="1"/>
    <xf numFmtId="0" fontId="2" fillId="3" borderId="10" xfId="0" applyFont="1" applyFill="1" applyBorder="1" applyAlignment="1">
      <alignment horizontal="centerContinuous"/>
    </xf>
    <xf numFmtId="0" fontId="0" fillId="0" borderId="1" xfId="0" applyBorder="1"/>
    <xf numFmtId="0" fontId="0" fillId="0" borderId="0" xfId="0" applyBorder="1"/>
    <xf numFmtId="0" fontId="0" fillId="0" borderId="11" xfId="0" applyBorder="1"/>
    <xf numFmtId="165" fontId="0" fillId="4" borderId="1" xfId="2" applyNumberFormat="1" applyFont="1" applyFill="1" applyBorder="1"/>
    <xf numFmtId="165" fontId="0" fillId="4" borderId="0" xfId="2" applyNumberFormat="1" applyFont="1" applyFill="1" applyBorder="1"/>
    <xf numFmtId="165" fontId="0" fillId="4" borderId="11" xfId="2" applyNumberFormat="1" applyFont="1" applyFill="1" applyBorder="1"/>
    <xf numFmtId="165" fontId="0" fillId="4" borderId="8" xfId="2" applyNumberFormat="1" applyFont="1" applyFill="1" applyBorder="1"/>
    <xf numFmtId="165" fontId="0" fillId="4" borderId="7" xfId="2" applyNumberFormat="1" applyFont="1" applyFill="1" applyBorder="1"/>
    <xf numFmtId="165" fontId="0" fillId="4" borderId="9" xfId="2" applyNumberFormat="1" applyFont="1" applyFill="1" applyBorder="1"/>
    <xf numFmtId="0" fontId="0" fillId="0" borderId="8" xfId="0" applyBorder="1"/>
    <xf numFmtId="0" fontId="0" fillId="0" borderId="7" xfId="0" applyBorder="1"/>
    <xf numFmtId="14" fontId="0" fillId="0" borderId="1" xfId="0" applyNumberFormat="1" applyBorder="1"/>
    <xf numFmtId="164" fontId="0" fillId="0" borderId="1" xfId="0" applyNumberFormat="1" applyBorder="1"/>
    <xf numFmtId="164" fontId="0" fillId="0" borderId="8" xfId="0" applyNumberFormat="1" applyBorder="1"/>
    <xf numFmtId="0" fontId="3" fillId="0" borderId="0" xfId="0" applyFont="1"/>
    <xf numFmtId="0" fontId="3" fillId="0" borderId="0" xfId="0" applyFont="1" applyAlignment="1">
      <alignment horizontal="right"/>
    </xf>
    <xf numFmtId="43" fontId="3" fillId="0" borderId="0" xfId="0" applyNumberFormat="1" applyFont="1"/>
    <xf numFmtId="0" fontId="0" fillId="0" borderId="2" xfId="0" applyBorder="1"/>
    <xf numFmtId="0" fontId="0" fillId="0" borderId="3" xfId="0" applyBorder="1"/>
    <xf numFmtId="0" fontId="0" fillId="0" borderId="10" xfId="0" applyBorder="1"/>
    <xf numFmtId="165" fontId="5" fillId="6" borderId="13" xfId="2" applyNumberFormat="1" applyFont="1" applyFill="1" applyBorder="1"/>
    <xf numFmtId="0" fontId="6" fillId="0" borderId="0" xfId="0" applyFont="1"/>
    <xf numFmtId="165" fontId="6" fillId="0" borderId="0" xfId="0" applyNumberFormat="1" applyFont="1"/>
    <xf numFmtId="165" fontId="4" fillId="5" borderId="12" xfId="2" applyNumberFormat="1" applyFont="1" applyFill="1" applyBorder="1"/>
    <xf numFmtId="0" fontId="2" fillId="3" borderId="6" xfId="0" applyFont="1" applyFill="1" applyBorder="1" applyAlignment="1">
      <alignment horizontal="centerContinuous"/>
    </xf>
    <xf numFmtId="43" fontId="0" fillId="0" borderId="0" xfId="0" applyNumberFormat="1" applyBorder="1"/>
    <xf numFmtId="43" fontId="0" fillId="0" borderId="11" xfId="0" applyNumberFormat="1" applyBorder="1"/>
    <xf numFmtId="0" fontId="2" fillId="3" borderId="0" xfId="0" applyFont="1" applyFill="1" applyBorder="1" applyAlignment="1">
      <alignment horizontal="centerContinuous"/>
    </xf>
    <xf numFmtId="165" fontId="4" fillId="5" borderId="14" xfId="3" applyNumberFormat="1" applyBorder="1"/>
    <xf numFmtId="10" fontId="0" fillId="0" borderId="0" xfId="2" applyNumberFormat="1" applyFont="1"/>
    <xf numFmtId="10" fontId="4" fillId="5" borderId="12" xfId="3" applyNumberFormat="1"/>
    <xf numFmtId="0" fontId="3" fillId="2" borderId="0" xfId="0" applyFont="1" applyFill="1"/>
    <xf numFmtId="0" fontId="8" fillId="2" borderId="16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Continuous" wrapText="1"/>
    </xf>
    <xf numFmtId="9" fontId="0" fillId="0" borderId="0" xfId="2" applyFont="1"/>
    <xf numFmtId="165" fontId="0" fillId="0" borderId="0" xfId="2" applyNumberFormat="1" applyFont="1"/>
    <xf numFmtId="165" fontId="7" fillId="7" borderId="15" xfId="2" applyNumberFormat="1" applyFont="1" applyFill="1" applyBorder="1"/>
    <xf numFmtId="0" fontId="3" fillId="0" borderId="0" xfId="0" applyFont="1" applyAlignment="1">
      <alignment horizontal="left" indent="1"/>
    </xf>
    <xf numFmtId="43" fontId="0" fillId="0" borderId="0" xfId="0" applyNumberFormat="1"/>
    <xf numFmtId="0" fontId="3" fillId="0" borderId="0" xfId="0" applyFont="1" applyAlignment="1">
      <alignment horizontal="centerContinuous"/>
    </xf>
    <xf numFmtId="10" fontId="4" fillId="5" borderId="12" xfId="2" applyNumberFormat="1" applyFont="1" applyFill="1" applyBorder="1"/>
  </cellXfs>
  <cellStyles count="4">
    <cellStyle name="Comma" xfId="1" builtinId="3"/>
    <cellStyle name="Normal" xfId="0" builtinId="0"/>
    <cellStyle name="Output" xfId="3" builtinId="2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23</xdr:col>
      <xdr:colOff>0</xdr:colOff>
      <xdr:row>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1BC5FA6-446A-45BE-BDAE-5BBF29D7EFA9}"/>
            </a:ext>
          </a:extLst>
        </xdr:cNvPr>
        <xdr:cNvSpPr txBox="1"/>
      </xdr:nvSpPr>
      <xdr:spPr>
        <a:xfrm>
          <a:off x="190500" y="0"/>
          <a:ext cx="7818967" cy="16383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Portfolio Optimization Formulas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Periodic Return:                                 =CurrentPrice/PreviousPrice -1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Expected Return:                        E(r) =AVERAGE(returns)</a:t>
          </a:r>
        </a:p>
        <a:p>
          <a:pPr rtl="0" eaLnBrk="1" fontAlgn="auto" latinLnBrk="0" hangingPunct="1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Expected Return of Portfolio: E(r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=  MMULT(weights,TRANSPOSE(returns)) </a:t>
          </a:r>
          <a:r>
            <a: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&lt;-- use ctrl+shift+enter to enter as an array formula!</a:t>
          </a:r>
          <a:endParaRPr lang="en-US" b="1" i="1">
            <a:solidFill>
              <a:srgbClr val="0070C0"/>
            </a:solidFill>
            <a:effectLst/>
          </a:endParaRPr>
        </a:p>
        <a:p>
          <a:pPr rtl="0" eaLnBrk="1" fontAlgn="auto" latinLnBrk="0" hangingPunct="1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Variance-Covariance Matrix:           =MMULT(TRANSPOSE(ExcessReturns),ExcessReturns)/ROWS(Periods)  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&lt;--array formula</a:t>
          </a: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auto" latinLnBrk="0" hangingPunct="1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Std Dev of Returns of Portfolio, </a:t>
          </a:r>
          <a:r>
            <a:rPr lang="el-G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σ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SQRT(MMULT(MMULT(Weights,VarCovMatrix),TRANSPOSE(Weights)))   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&lt;--array formula</a:t>
          </a:r>
        </a:p>
        <a:p>
          <a:pPr rtl="0" eaLnBrk="1" fontAlgn="auto" latinLnBrk="0" hangingPunct="1"/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Sharpe Ratio                                       = (E(r</a:t>
          </a:r>
          <a:r>
            <a:rPr lang="en-US" sz="1100" b="0" i="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- Risk free rate) / </a:t>
          </a:r>
          <a:r>
            <a:rPr lang="el-G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σ</a:t>
          </a:r>
          <a:r>
            <a:rPr lang="en-US" sz="1100" b="0" i="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  <a:endParaRPr lang="en-US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Extrapolation points for capital allocation line:  </a:t>
          </a:r>
          <a:r>
            <a:rPr lang="el-G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σ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Extrap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MAX(E(r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and    E(r) = r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Sharpe Ratio * </a:t>
          </a:r>
          <a:r>
            <a:rPr lang="el-G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σ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Extrap</a:t>
          </a:r>
        </a:p>
        <a:p>
          <a:pPr rtl="0" eaLnBrk="1" fontAlgn="auto" latinLnBrk="0" hangingPunct="1"/>
          <a:endParaRPr lang="en-US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bry1/Downloads/JPM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bry1/Downloads/JNJ%20(1)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PM"/>
    </sheetNames>
    <sheetDataSet>
      <sheetData sheetId="0">
        <row r="1">
          <cell r="A1" t="str">
            <v>Date</v>
          </cell>
          <cell r="B1" t="str">
            <v>Open</v>
          </cell>
          <cell r="C1" t="str">
            <v>High</v>
          </cell>
          <cell r="D1" t="str">
            <v>Low</v>
          </cell>
          <cell r="E1" t="str">
            <v>Close</v>
          </cell>
          <cell r="F1" t="str">
            <v>Adj Close</v>
          </cell>
        </row>
        <row r="2">
          <cell r="A2">
            <v>42005</v>
          </cell>
          <cell r="B2">
            <v>62.18</v>
          </cell>
          <cell r="C2">
            <v>62.959999000000003</v>
          </cell>
          <cell r="D2">
            <v>54.369999</v>
          </cell>
          <cell r="E2">
            <v>54.380001</v>
          </cell>
          <cell r="F2">
            <v>46.607315</v>
          </cell>
        </row>
        <row r="3">
          <cell r="A3">
            <v>42036</v>
          </cell>
          <cell r="B3">
            <v>54.529998999999997</v>
          </cell>
          <cell r="C3">
            <v>61.919998</v>
          </cell>
          <cell r="D3">
            <v>54.27</v>
          </cell>
          <cell r="E3">
            <v>61.279998999999997</v>
          </cell>
          <cell r="F3">
            <v>52.858939999999997</v>
          </cell>
        </row>
        <row r="4">
          <cell r="A4">
            <v>42064</v>
          </cell>
          <cell r="B4">
            <v>61.279998999999997</v>
          </cell>
          <cell r="C4">
            <v>62.869999</v>
          </cell>
          <cell r="D4">
            <v>58.869999</v>
          </cell>
          <cell r="E4">
            <v>60.580002</v>
          </cell>
          <cell r="F4">
            <v>52.255141999999999</v>
          </cell>
        </row>
        <row r="5">
          <cell r="A5">
            <v>42095</v>
          </cell>
          <cell r="B5">
            <v>60.41</v>
          </cell>
          <cell r="C5">
            <v>64.480002999999996</v>
          </cell>
          <cell r="D5">
            <v>59.650002000000001</v>
          </cell>
          <cell r="E5">
            <v>63.259998000000003</v>
          </cell>
          <cell r="F5">
            <v>54.566848999999998</v>
          </cell>
        </row>
        <row r="6">
          <cell r="A6">
            <v>42125</v>
          </cell>
          <cell r="B6">
            <v>63.700001</v>
          </cell>
          <cell r="C6">
            <v>67.190002000000007</v>
          </cell>
          <cell r="D6">
            <v>63.25</v>
          </cell>
          <cell r="E6">
            <v>65.779999000000004</v>
          </cell>
          <cell r="F6">
            <v>57.117686999999997</v>
          </cell>
        </row>
        <row r="7">
          <cell r="A7">
            <v>42156</v>
          </cell>
          <cell r="B7">
            <v>65.989998</v>
          </cell>
          <cell r="C7">
            <v>69.819999999999993</v>
          </cell>
          <cell r="D7">
            <v>65.580001999999993</v>
          </cell>
          <cell r="E7">
            <v>67.760002</v>
          </cell>
          <cell r="F7">
            <v>58.836956000000001</v>
          </cell>
        </row>
        <row r="8">
          <cell r="A8">
            <v>42186</v>
          </cell>
          <cell r="B8">
            <v>68.120002999999997</v>
          </cell>
          <cell r="C8">
            <v>70.610000999999997</v>
          </cell>
          <cell r="D8">
            <v>65.209998999999996</v>
          </cell>
          <cell r="E8">
            <v>68.529999000000004</v>
          </cell>
          <cell r="F8">
            <v>59.505549999999999</v>
          </cell>
        </row>
        <row r="9">
          <cell r="A9">
            <v>42217</v>
          </cell>
          <cell r="B9">
            <v>68.589995999999999</v>
          </cell>
          <cell r="C9">
            <v>69.419998000000007</v>
          </cell>
          <cell r="D9">
            <v>50.07</v>
          </cell>
          <cell r="E9">
            <v>64.099997999999999</v>
          </cell>
          <cell r="F9">
            <v>56.022708999999999</v>
          </cell>
        </row>
        <row r="10">
          <cell r="A10">
            <v>42248</v>
          </cell>
          <cell r="B10">
            <v>62.849997999999999</v>
          </cell>
          <cell r="C10">
            <v>64.639999000000003</v>
          </cell>
          <cell r="D10">
            <v>58.73</v>
          </cell>
          <cell r="E10">
            <v>60.970001000000003</v>
          </cell>
          <cell r="F10">
            <v>53.287120999999999</v>
          </cell>
        </row>
        <row r="11">
          <cell r="A11">
            <v>42278</v>
          </cell>
          <cell r="B11">
            <v>61.119999</v>
          </cell>
          <cell r="C11">
            <v>65.830001999999993</v>
          </cell>
          <cell r="D11">
            <v>58.529998999999997</v>
          </cell>
          <cell r="E11">
            <v>64.25</v>
          </cell>
          <cell r="F11">
            <v>56.153804999999998</v>
          </cell>
        </row>
        <row r="12">
          <cell r="A12">
            <v>42309</v>
          </cell>
          <cell r="B12">
            <v>64.449996999999996</v>
          </cell>
          <cell r="C12">
            <v>69.029999000000004</v>
          </cell>
          <cell r="D12">
            <v>64.389999000000003</v>
          </cell>
          <cell r="E12">
            <v>66.680000000000007</v>
          </cell>
          <cell r="F12">
            <v>58.698101000000001</v>
          </cell>
        </row>
        <row r="13">
          <cell r="A13">
            <v>42339</v>
          </cell>
          <cell r="B13">
            <v>67.339995999999999</v>
          </cell>
          <cell r="C13">
            <v>68</v>
          </cell>
          <cell r="D13">
            <v>63.509998000000003</v>
          </cell>
          <cell r="E13">
            <v>66.029999000000004</v>
          </cell>
          <cell r="F13">
            <v>58.125900000000001</v>
          </cell>
        </row>
        <row r="14">
          <cell r="A14">
            <v>42370</v>
          </cell>
          <cell r="B14">
            <v>63.950001</v>
          </cell>
          <cell r="C14">
            <v>64.129997000000003</v>
          </cell>
          <cell r="D14">
            <v>54.66</v>
          </cell>
          <cell r="E14">
            <v>59.5</v>
          </cell>
          <cell r="F14">
            <v>52.377575</v>
          </cell>
        </row>
        <row r="15">
          <cell r="A15">
            <v>42401</v>
          </cell>
          <cell r="B15">
            <v>59.16</v>
          </cell>
          <cell r="C15">
            <v>59.650002000000001</v>
          </cell>
          <cell r="D15">
            <v>52.5</v>
          </cell>
          <cell r="E15">
            <v>56.299999</v>
          </cell>
          <cell r="F15">
            <v>49.893093</v>
          </cell>
        </row>
        <row r="16">
          <cell r="A16">
            <v>42430</v>
          </cell>
          <cell r="B16">
            <v>56.759998000000003</v>
          </cell>
          <cell r="C16">
            <v>60.970001000000003</v>
          </cell>
          <cell r="D16">
            <v>56.669998</v>
          </cell>
          <cell r="E16">
            <v>59.220001000000003</v>
          </cell>
          <cell r="F16">
            <v>52.480803999999999</v>
          </cell>
        </row>
        <row r="17">
          <cell r="A17">
            <v>42461</v>
          </cell>
          <cell r="B17">
            <v>59.02</v>
          </cell>
          <cell r="C17">
            <v>64.660004000000001</v>
          </cell>
          <cell r="D17">
            <v>57.07</v>
          </cell>
          <cell r="E17">
            <v>63.200001</v>
          </cell>
          <cell r="F17">
            <v>56.007893000000003</v>
          </cell>
        </row>
        <row r="18">
          <cell r="A18">
            <v>42491</v>
          </cell>
          <cell r="B18">
            <v>63.689999</v>
          </cell>
          <cell r="C18">
            <v>66.199996999999996</v>
          </cell>
          <cell r="D18">
            <v>60.59</v>
          </cell>
          <cell r="E18">
            <v>65.269997000000004</v>
          </cell>
          <cell r="F18">
            <v>58.270561000000001</v>
          </cell>
        </row>
        <row r="19">
          <cell r="A19">
            <v>42522</v>
          </cell>
          <cell r="B19">
            <v>64.760002</v>
          </cell>
          <cell r="C19">
            <v>65.919998000000007</v>
          </cell>
          <cell r="D19">
            <v>57.049999</v>
          </cell>
          <cell r="E19">
            <v>62.139999000000003</v>
          </cell>
          <cell r="F19">
            <v>55.476215000000003</v>
          </cell>
        </row>
        <row r="20">
          <cell r="A20">
            <v>42552</v>
          </cell>
          <cell r="B20">
            <v>61.66</v>
          </cell>
          <cell r="C20">
            <v>64.980002999999996</v>
          </cell>
          <cell r="D20">
            <v>58.759998000000003</v>
          </cell>
          <cell r="E20">
            <v>63.970001000000003</v>
          </cell>
          <cell r="F20">
            <v>57.109982000000002</v>
          </cell>
        </row>
        <row r="21">
          <cell r="A21">
            <v>42583</v>
          </cell>
          <cell r="B21">
            <v>64.150002000000001</v>
          </cell>
          <cell r="C21">
            <v>67.769997000000004</v>
          </cell>
          <cell r="D21">
            <v>63.380001</v>
          </cell>
          <cell r="E21">
            <v>67.5</v>
          </cell>
          <cell r="F21">
            <v>60.730536999999998</v>
          </cell>
        </row>
        <row r="22">
          <cell r="A22">
            <v>42614</v>
          </cell>
          <cell r="B22">
            <v>67.639999000000003</v>
          </cell>
          <cell r="C22">
            <v>67.900002000000001</v>
          </cell>
          <cell r="D22">
            <v>65.110000999999997</v>
          </cell>
          <cell r="E22">
            <v>66.589995999999999</v>
          </cell>
          <cell r="F22">
            <v>59.911797</v>
          </cell>
        </row>
        <row r="23">
          <cell r="A23">
            <v>42644</v>
          </cell>
          <cell r="B23">
            <v>66.349997999999999</v>
          </cell>
          <cell r="C23">
            <v>69.769997000000004</v>
          </cell>
          <cell r="D23">
            <v>66.099997999999999</v>
          </cell>
          <cell r="E23">
            <v>69.260002</v>
          </cell>
          <cell r="F23">
            <v>62.314025999999998</v>
          </cell>
        </row>
        <row r="24">
          <cell r="A24">
            <v>42675</v>
          </cell>
          <cell r="B24">
            <v>69.480002999999996</v>
          </cell>
          <cell r="C24">
            <v>80.529999000000004</v>
          </cell>
          <cell r="D24">
            <v>67.639999000000003</v>
          </cell>
          <cell r="E24">
            <v>80.169998000000007</v>
          </cell>
          <cell r="F24">
            <v>72.654205000000005</v>
          </cell>
        </row>
        <row r="25">
          <cell r="A25">
            <v>42705</v>
          </cell>
          <cell r="B25">
            <v>80.650002000000001</v>
          </cell>
          <cell r="C25">
            <v>87.389999000000003</v>
          </cell>
          <cell r="D25">
            <v>80.650002000000001</v>
          </cell>
          <cell r="E25">
            <v>85.489998</v>
          </cell>
          <cell r="F25">
            <v>77.475470999999999</v>
          </cell>
        </row>
        <row r="26">
          <cell r="A26">
            <v>42736</v>
          </cell>
          <cell r="B26">
            <v>87.339995999999999</v>
          </cell>
          <cell r="C26">
            <v>88.169998000000007</v>
          </cell>
          <cell r="D26">
            <v>83.029999000000004</v>
          </cell>
          <cell r="E26">
            <v>84.629997000000003</v>
          </cell>
          <cell r="F26">
            <v>76.696121000000005</v>
          </cell>
        </row>
        <row r="27">
          <cell r="A27">
            <v>42767</v>
          </cell>
          <cell r="B27">
            <v>85.540001000000004</v>
          </cell>
          <cell r="C27">
            <v>91.339995999999999</v>
          </cell>
          <cell r="D27">
            <v>84.160004000000001</v>
          </cell>
          <cell r="E27">
            <v>90.620002999999997</v>
          </cell>
          <cell r="F27">
            <v>82.578963999999999</v>
          </cell>
        </row>
        <row r="28">
          <cell r="A28">
            <v>42795</v>
          </cell>
          <cell r="B28">
            <v>92.790001000000004</v>
          </cell>
          <cell r="C28">
            <v>93.980002999999996</v>
          </cell>
          <cell r="D28">
            <v>85.230002999999996</v>
          </cell>
          <cell r="E28">
            <v>87.839995999999999</v>
          </cell>
          <cell r="F28">
            <v>80.045653999999999</v>
          </cell>
        </row>
        <row r="29">
          <cell r="A29">
            <v>42826</v>
          </cell>
          <cell r="B29">
            <v>87.989998</v>
          </cell>
          <cell r="C29">
            <v>89.129997000000003</v>
          </cell>
          <cell r="D29">
            <v>84.360000999999997</v>
          </cell>
          <cell r="E29">
            <v>87</v>
          </cell>
          <cell r="F29">
            <v>79.280190000000005</v>
          </cell>
        </row>
        <row r="30">
          <cell r="A30">
            <v>42856</v>
          </cell>
          <cell r="B30">
            <v>87.360000999999997</v>
          </cell>
          <cell r="C30">
            <v>88.089995999999999</v>
          </cell>
          <cell r="D30">
            <v>81.639999000000003</v>
          </cell>
          <cell r="E30">
            <v>82.150002000000001</v>
          </cell>
          <cell r="F30">
            <v>75.724318999999994</v>
          </cell>
        </row>
        <row r="31">
          <cell r="A31">
            <v>42887</v>
          </cell>
          <cell r="B31">
            <v>82.459998999999996</v>
          </cell>
          <cell r="C31">
            <v>92.650002000000001</v>
          </cell>
          <cell r="D31">
            <v>81.650002000000001</v>
          </cell>
          <cell r="E31">
            <v>91.400002000000001</v>
          </cell>
          <cell r="F31">
            <v>84.250800999999996</v>
          </cell>
        </row>
        <row r="32">
          <cell r="A32">
            <v>42917</v>
          </cell>
          <cell r="B32">
            <v>91.559997999999993</v>
          </cell>
          <cell r="C32">
            <v>94.510002</v>
          </cell>
          <cell r="D32">
            <v>90.32</v>
          </cell>
          <cell r="E32">
            <v>91.800003000000004</v>
          </cell>
          <cell r="F32">
            <v>84.619513999999995</v>
          </cell>
        </row>
        <row r="33">
          <cell r="A33">
            <v>42948</v>
          </cell>
          <cell r="B33">
            <v>92.489998</v>
          </cell>
          <cell r="C33">
            <v>95.220000999999996</v>
          </cell>
          <cell r="D33">
            <v>90.160004000000001</v>
          </cell>
          <cell r="E33">
            <v>90.889999000000003</v>
          </cell>
          <cell r="F33">
            <v>84.241516000000004</v>
          </cell>
        </row>
        <row r="34">
          <cell r="A34">
            <v>42979</v>
          </cell>
          <cell r="B34">
            <v>91.25</v>
          </cell>
          <cell r="C34">
            <v>95.879997000000003</v>
          </cell>
          <cell r="D34">
            <v>88.080001999999993</v>
          </cell>
          <cell r="E34">
            <v>95.510002</v>
          </cell>
          <cell r="F34">
            <v>88.523582000000005</v>
          </cell>
        </row>
        <row r="35">
          <cell r="A35">
            <v>43009</v>
          </cell>
          <cell r="B35">
            <v>95.769997000000004</v>
          </cell>
          <cell r="C35">
            <v>102.41999800000001</v>
          </cell>
          <cell r="D35">
            <v>94.959998999999996</v>
          </cell>
          <cell r="E35">
            <v>100.610001</v>
          </cell>
          <cell r="F35">
            <v>93.250525999999994</v>
          </cell>
        </row>
        <row r="36">
          <cell r="A36">
            <v>43040</v>
          </cell>
          <cell r="B36">
            <v>101.099998</v>
          </cell>
          <cell r="C36">
            <v>106.660004</v>
          </cell>
          <cell r="D36">
            <v>95.949996999999996</v>
          </cell>
          <cell r="E36">
            <v>104.519997</v>
          </cell>
          <cell r="F36">
            <v>97.440787999999998</v>
          </cell>
        </row>
        <row r="37">
          <cell r="A37">
            <v>43070</v>
          </cell>
          <cell r="B37">
            <v>104.900002</v>
          </cell>
          <cell r="C37">
            <v>108.459999</v>
          </cell>
          <cell r="D37">
            <v>102.199997</v>
          </cell>
          <cell r="E37">
            <v>106.94000200000001</v>
          </cell>
          <cell r="F37">
            <v>99.696892000000005</v>
          </cell>
        </row>
        <row r="38">
          <cell r="A38">
            <v>43101</v>
          </cell>
          <cell r="B38">
            <v>107.629997</v>
          </cell>
          <cell r="C38">
            <v>117.349998</v>
          </cell>
          <cell r="D38">
            <v>106.80999799999999</v>
          </cell>
          <cell r="E38">
            <v>115.66999800000001</v>
          </cell>
          <cell r="F38">
            <v>107.83560900000001</v>
          </cell>
        </row>
        <row r="39">
          <cell r="A39">
            <v>43132</v>
          </cell>
          <cell r="B39">
            <v>115.769997</v>
          </cell>
          <cell r="C39">
            <v>119.33000199999999</v>
          </cell>
          <cell r="D39">
            <v>103.980003</v>
          </cell>
          <cell r="E39">
            <v>115.5</v>
          </cell>
          <cell r="F39">
            <v>108.23803700000001</v>
          </cell>
        </row>
        <row r="40">
          <cell r="A40">
            <v>43160</v>
          </cell>
          <cell r="B40">
            <v>115.480003</v>
          </cell>
          <cell r="C40">
            <v>118.75</v>
          </cell>
          <cell r="D40">
            <v>106.650002</v>
          </cell>
          <cell r="E40">
            <v>109.970001</v>
          </cell>
          <cell r="F40">
            <v>103.05574</v>
          </cell>
        </row>
        <row r="41">
          <cell r="A41">
            <v>43191</v>
          </cell>
          <cell r="B41">
            <v>109.959999</v>
          </cell>
          <cell r="C41">
            <v>115.150002</v>
          </cell>
          <cell r="D41">
            <v>106.08000199999999</v>
          </cell>
          <cell r="E41">
            <v>108.779999</v>
          </cell>
          <cell r="F41">
            <v>101.940552</v>
          </cell>
        </row>
        <row r="42">
          <cell r="A42">
            <v>43221</v>
          </cell>
          <cell r="B42">
            <v>108.449997</v>
          </cell>
          <cell r="C42">
            <v>114.730003</v>
          </cell>
          <cell r="D42">
            <v>104.959999</v>
          </cell>
          <cell r="E42">
            <v>107.010002</v>
          </cell>
          <cell r="F42">
            <v>100.790375</v>
          </cell>
        </row>
        <row r="43">
          <cell r="A43">
            <v>43252</v>
          </cell>
          <cell r="B43">
            <v>108.339996</v>
          </cell>
          <cell r="C43">
            <v>111.910004</v>
          </cell>
          <cell r="D43">
            <v>103.110001</v>
          </cell>
          <cell r="E43">
            <v>104.199997</v>
          </cell>
          <cell r="F43">
            <v>98.143683999999993</v>
          </cell>
        </row>
        <row r="44">
          <cell r="A44">
            <v>43282</v>
          </cell>
          <cell r="B44">
            <v>103.720001</v>
          </cell>
          <cell r="C44">
            <v>117.610001</v>
          </cell>
          <cell r="D44">
            <v>102.199997</v>
          </cell>
          <cell r="E44">
            <v>114.949997</v>
          </cell>
          <cell r="F44">
            <v>108.26887499999999</v>
          </cell>
        </row>
        <row r="45">
          <cell r="A45">
            <v>43313</v>
          </cell>
          <cell r="B45">
            <v>115.75</v>
          </cell>
          <cell r="C45">
            <v>118.290001</v>
          </cell>
          <cell r="D45">
            <v>112.970001</v>
          </cell>
          <cell r="E45">
            <v>114.58000199999999</v>
          </cell>
          <cell r="F45">
            <v>108.50685900000001</v>
          </cell>
        </row>
        <row r="46">
          <cell r="A46">
            <v>43344</v>
          </cell>
          <cell r="B46">
            <v>114.339996</v>
          </cell>
          <cell r="C46">
            <v>119.239998</v>
          </cell>
          <cell r="D46">
            <v>112.519997</v>
          </cell>
          <cell r="E46">
            <v>112.839996</v>
          </cell>
          <cell r="F46">
            <v>106.859077</v>
          </cell>
        </row>
        <row r="47">
          <cell r="A47">
            <v>43374</v>
          </cell>
          <cell r="B47">
            <v>113.370003</v>
          </cell>
          <cell r="C47">
            <v>116.80999799999999</v>
          </cell>
          <cell r="D47">
            <v>102.730003</v>
          </cell>
          <cell r="E47">
            <v>109.019997</v>
          </cell>
          <cell r="F47">
            <v>103.24155399999999</v>
          </cell>
        </row>
        <row r="48">
          <cell r="A48">
            <v>43405</v>
          </cell>
          <cell r="B48">
            <v>109.620003</v>
          </cell>
          <cell r="C48">
            <v>112.93</v>
          </cell>
          <cell r="D48">
            <v>105.980003</v>
          </cell>
          <cell r="E48">
            <v>111.19000200000001</v>
          </cell>
          <cell r="F48">
            <v>106.033913</v>
          </cell>
        </row>
        <row r="49">
          <cell r="A49">
            <v>43435</v>
          </cell>
          <cell r="B49">
            <v>112.379997</v>
          </cell>
          <cell r="C49">
            <v>112.889999</v>
          </cell>
          <cell r="D49">
            <v>91.110000999999997</v>
          </cell>
          <cell r="E49">
            <v>97.620002999999997</v>
          </cell>
          <cell r="F49">
            <v>93.093177999999995</v>
          </cell>
        </row>
        <row r="50">
          <cell r="A50">
            <v>43466</v>
          </cell>
          <cell r="B50">
            <v>95.949996999999996</v>
          </cell>
          <cell r="C50">
            <v>105.239998</v>
          </cell>
          <cell r="D50">
            <v>95.940002000000007</v>
          </cell>
          <cell r="E50">
            <v>103.5</v>
          </cell>
          <cell r="F50">
            <v>98.700507999999999</v>
          </cell>
        </row>
        <row r="51">
          <cell r="A51">
            <v>43497</v>
          </cell>
          <cell r="B51">
            <v>104</v>
          </cell>
          <cell r="C51">
            <v>107.269997</v>
          </cell>
          <cell r="D51">
            <v>100.05999799999999</v>
          </cell>
          <cell r="E51">
            <v>104.360001</v>
          </cell>
          <cell r="F51">
            <v>100.328835</v>
          </cell>
        </row>
        <row r="52">
          <cell r="A52">
            <v>43525</v>
          </cell>
          <cell r="B52">
            <v>105.099998</v>
          </cell>
          <cell r="C52">
            <v>108.400002</v>
          </cell>
          <cell r="D52">
            <v>98.089995999999999</v>
          </cell>
          <cell r="E52">
            <v>101.230003</v>
          </cell>
          <cell r="F52">
            <v>97.319739999999996</v>
          </cell>
        </row>
        <row r="53">
          <cell r="A53">
            <v>43556</v>
          </cell>
          <cell r="B53">
            <v>102.150002</v>
          </cell>
          <cell r="C53">
            <v>117.160004</v>
          </cell>
          <cell r="D53">
            <v>102.120003</v>
          </cell>
          <cell r="E53">
            <v>116.050003</v>
          </cell>
          <cell r="F53">
            <v>111.56727600000001</v>
          </cell>
        </row>
        <row r="54">
          <cell r="A54">
            <v>43586</v>
          </cell>
          <cell r="B54">
            <v>115.720001</v>
          </cell>
          <cell r="C54">
            <v>117</v>
          </cell>
          <cell r="D54">
            <v>104.839996</v>
          </cell>
          <cell r="E54">
            <v>105.959999</v>
          </cell>
          <cell r="F54">
            <v>102.646507</v>
          </cell>
        </row>
        <row r="55">
          <cell r="A55">
            <v>43617</v>
          </cell>
          <cell r="B55">
            <v>105.800003</v>
          </cell>
          <cell r="C55">
            <v>112.43</v>
          </cell>
          <cell r="D55">
            <v>105.300003</v>
          </cell>
          <cell r="E55">
            <v>111.800003</v>
          </cell>
          <cell r="F55">
            <v>108.30387899999999</v>
          </cell>
        </row>
        <row r="56">
          <cell r="A56">
            <v>43647</v>
          </cell>
          <cell r="B56">
            <v>113.230003</v>
          </cell>
          <cell r="C56">
            <v>117.239998</v>
          </cell>
          <cell r="D56">
            <v>112.150002</v>
          </cell>
          <cell r="E56">
            <v>116</v>
          </cell>
          <cell r="F56">
            <v>112.372536</v>
          </cell>
        </row>
        <row r="57">
          <cell r="A57">
            <v>43678</v>
          </cell>
          <cell r="B57">
            <v>115.33000199999999</v>
          </cell>
          <cell r="C57">
            <v>116.800003</v>
          </cell>
          <cell r="D57">
            <v>104.339996</v>
          </cell>
          <cell r="E57">
            <v>109.860001</v>
          </cell>
          <cell r="F57">
            <v>107.17800099999999</v>
          </cell>
        </row>
        <row r="58">
          <cell r="A58">
            <v>43709</v>
          </cell>
          <cell r="B58">
            <v>108.980003</v>
          </cell>
          <cell r="C58">
            <v>120.400002</v>
          </cell>
          <cell r="D58">
            <v>107.32</v>
          </cell>
          <cell r="E58">
            <v>117.69000200000001</v>
          </cell>
          <cell r="F58">
            <v>114.816841</v>
          </cell>
        </row>
        <row r="59">
          <cell r="A59">
            <v>43739</v>
          </cell>
          <cell r="B59">
            <v>118.400002</v>
          </cell>
          <cell r="C59">
            <v>127.41999800000001</v>
          </cell>
          <cell r="D59">
            <v>110.519997</v>
          </cell>
          <cell r="E59">
            <v>124.91999800000001</v>
          </cell>
          <cell r="F59">
            <v>121.87033099999999</v>
          </cell>
        </row>
        <row r="60">
          <cell r="A60">
            <v>43770</v>
          </cell>
          <cell r="B60">
            <v>126.199997</v>
          </cell>
          <cell r="C60">
            <v>132.429993</v>
          </cell>
          <cell r="D60">
            <v>126.019997</v>
          </cell>
          <cell r="E60">
            <v>131.759995</v>
          </cell>
          <cell r="F60">
            <v>129.573059</v>
          </cell>
        </row>
        <row r="61">
          <cell r="A61">
            <v>43800</v>
          </cell>
          <cell r="B61">
            <v>132.30999800000001</v>
          </cell>
          <cell r="C61">
            <v>140.08000200000001</v>
          </cell>
          <cell r="D61">
            <v>128.58999600000001</v>
          </cell>
          <cell r="E61">
            <v>139.39999399999999</v>
          </cell>
          <cell r="F61">
            <v>137.08625799999999</v>
          </cell>
        </row>
        <row r="62">
          <cell r="A62">
            <v>43831</v>
          </cell>
          <cell r="B62">
            <v>139.78999300000001</v>
          </cell>
          <cell r="C62">
            <v>141.10000600000001</v>
          </cell>
          <cell r="D62">
            <v>129.71000699999999</v>
          </cell>
          <cell r="E62">
            <v>132.36000100000001</v>
          </cell>
          <cell r="F62">
            <v>130.16310100000001</v>
          </cell>
        </row>
        <row r="63">
          <cell r="A63">
            <v>43862</v>
          </cell>
          <cell r="B63">
            <v>132.66000399999999</v>
          </cell>
          <cell r="C63">
            <v>139.28999300000001</v>
          </cell>
          <cell r="D63">
            <v>112.660004</v>
          </cell>
          <cell r="E63">
            <v>116.110001</v>
          </cell>
          <cell r="F63">
            <v>114.915863</v>
          </cell>
        </row>
        <row r="64">
          <cell r="A64">
            <v>43891</v>
          </cell>
          <cell r="B64">
            <v>116.629997</v>
          </cell>
          <cell r="C64">
            <v>122.949997</v>
          </cell>
          <cell r="D64">
            <v>76.910004000000001</v>
          </cell>
          <cell r="E64">
            <v>90.029999000000004</v>
          </cell>
          <cell r="F64">
            <v>89.104079999999996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NJ (1)"/>
    </sheetNames>
    <sheetDataSet>
      <sheetData sheetId="0">
        <row r="1">
          <cell r="A1" t="str">
            <v>Date</v>
          </cell>
          <cell r="B1" t="str">
            <v>Open</v>
          </cell>
          <cell r="C1" t="str">
            <v>High</v>
          </cell>
          <cell r="D1" t="str">
            <v>Low</v>
          </cell>
          <cell r="E1" t="str">
            <v>Close</v>
          </cell>
          <cell r="F1" t="str">
            <v>Adj Close</v>
          </cell>
        </row>
        <row r="2">
          <cell r="A2">
            <v>42005</v>
          </cell>
          <cell r="B2">
            <v>105.050003</v>
          </cell>
          <cell r="C2">
            <v>106.5</v>
          </cell>
          <cell r="D2">
            <v>100.089996</v>
          </cell>
          <cell r="E2">
            <v>100.139999</v>
          </cell>
          <cell r="F2">
            <v>86.740662</v>
          </cell>
        </row>
        <row r="3">
          <cell r="A3">
            <v>42036</v>
          </cell>
          <cell r="B3">
            <v>100.489998</v>
          </cell>
          <cell r="C3">
            <v>103.33000199999999</v>
          </cell>
          <cell r="D3">
            <v>97.150002000000001</v>
          </cell>
          <cell r="E3">
            <v>102.510002</v>
          </cell>
          <cell r="F3">
            <v>88.793541000000005</v>
          </cell>
        </row>
        <row r="4">
          <cell r="A4">
            <v>42064</v>
          </cell>
          <cell r="B4">
            <v>102.510002</v>
          </cell>
          <cell r="C4">
            <v>103.410004</v>
          </cell>
          <cell r="D4">
            <v>98.220000999999996</v>
          </cell>
          <cell r="E4">
            <v>100.599998</v>
          </cell>
          <cell r="F4">
            <v>87.749092000000005</v>
          </cell>
        </row>
        <row r="5">
          <cell r="A5">
            <v>42095</v>
          </cell>
          <cell r="B5">
            <v>100.459999</v>
          </cell>
          <cell r="C5">
            <v>102.139999</v>
          </cell>
          <cell r="D5">
            <v>98.040001000000004</v>
          </cell>
          <cell r="E5">
            <v>99.199996999999996</v>
          </cell>
          <cell r="F5">
            <v>86.527923999999999</v>
          </cell>
        </row>
        <row r="6">
          <cell r="A6">
            <v>42125</v>
          </cell>
          <cell r="B6">
            <v>99.620002999999997</v>
          </cell>
          <cell r="C6">
            <v>104.480003</v>
          </cell>
          <cell r="D6">
            <v>98.660004000000001</v>
          </cell>
          <cell r="E6">
            <v>100.139999</v>
          </cell>
          <cell r="F6">
            <v>87.347847000000002</v>
          </cell>
        </row>
        <row r="7">
          <cell r="A7">
            <v>42156</v>
          </cell>
          <cell r="B7">
            <v>100.279999</v>
          </cell>
          <cell r="C7">
            <v>100.839996</v>
          </cell>
          <cell r="D7">
            <v>97.010002</v>
          </cell>
          <cell r="E7">
            <v>97.459998999999996</v>
          </cell>
          <cell r="F7">
            <v>85.630118999999993</v>
          </cell>
        </row>
        <row r="8">
          <cell r="A8">
            <v>42186</v>
          </cell>
          <cell r="B8">
            <v>98.300003000000004</v>
          </cell>
          <cell r="C8">
            <v>101.360001</v>
          </cell>
          <cell r="D8">
            <v>96.639999000000003</v>
          </cell>
          <cell r="E8">
            <v>100.209999</v>
          </cell>
          <cell r="F8">
            <v>88.046310000000005</v>
          </cell>
        </row>
        <row r="9">
          <cell r="A9">
            <v>42217</v>
          </cell>
          <cell r="B9">
            <v>100</v>
          </cell>
          <cell r="C9">
            <v>101</v>
          </cell>
          <cell r="D9">
            <v>81.790001000000004</v>
          </cell>
          <cell r="E9">
            <v>93.980002999999996</v>
          </cell>
          <cell r="F9">
            <v>82.572524999999999</v>
          </cell>
        </row>
        <row r="10">
          <cell r="A10">
            <v>42248</v>
          </cell>
          <cell r="B10">
            <v>92.290001000000004</v>
          </cell>
          <cell r="C10">
            <v>96.190002000000007</v>
          </cell>
          <cell r="D10">
            <v>89.900002000000001</v>
          </cell>
          <cell r="E10">
            <v>93.349997999999999</v>
          </cell>
          <cell r="F10">
            <v>82.646431000000007</v>
          </cell>
        </row>
        <row r="11">
          <cell r="A11">
            <v>42278</v>
          </cell>
          <cell r="B11">
            <v>93.43</v>
          </cell>
          <cell r="C11">
            <v>102.120003</v>
          </cell>
          <cell r="D11">
            <v>91.760002</v>
          </cell>
          <cell r="E11">
            <v>101.029999</v>
          </cell>
          <cell r="F11">
            <v>89.445830999999998</v>
          </cell>
        </row>
        <row r="12">
          <cell r="A12">
            <v>42309</v>
          </cell>
          <cell r="B12">
            <v>101.18</v>
          </cell>
          <cell r="C12">
            <v>103</v>
          </cell>
          <cell r="D12">
            <v>99.739998</v>
          </cell>
          <cell r="E12">
            <v>101.239998</v>
          </cell>
          <cell r="F12">
            <v>89.63176</v>
          </cell>
        </row>
        <row r="13">
          <cell r="A13">
            <v>42339</v>
          </cell>
          <cell r="B13">
            <v>101.730003</v>
          </cell>
          <cell r="C13">
            <v>105.489998</v>
          </cell>
          <cell r="D13">
            <v>100.30999799999999</v>
          </cell>
          <cell r="E13">
            <v>102.720001</v>
          </cell>
          <cell r="F13">
            <v>91.612457000000006</v>
          </cell>
        </row>
        <row r="14">
          <cell r="A14">
            <v>42370</v>
          </cell>
          <cell r="B14">
            <v>101.709999</v>
          </cell>
          <cell r="C14">
            <v>104.75</v>
          </cell>
          <cell r="D14">
            <v>94.279999000000004</v>
          </cell>
          <cell r="E14">
            <v>104.44000200000001</v>
          </cell>
          <cell r="F14">
            <v>93.146477000000004</v>
          </cell>
        </row>
        <row r="15">
          <cell r="A15">
            <v>42401</v>
          </cell>
          <cell r="B15">
            <v>103.610001</v>
          </cell>
          <cell r="C15">
            <v>106.91999800000001</v>
          </cell>
          <cell r="D15">
            <v>99.779999000000004</v>
          </cell>
          <cell r="E15">
            <v>105.209999</v>
          </cell>
          <cell r="F15">
            <v>93.833183000000005</v>
          </cell>
        </row>
        <row r="16">
          <cell r="A16">
            <v>42430</v>
          </cell>
          <cell r="B16">
            <v>105.900002</v>
          </cell>
          <cell r="C16">
            <v>109.55999799999999</v>
          </cell>
          <cell r="D16">
            <v>105.44000200000001</v>
          </cell>
          <cell r="E16">
            <v>108.199997</v>
          </cell>
          <cell r="F16">
            <v>97.199218999999999</v>
          </cell>
        </row>
        <row r="17">
          <cell r="A17">
            <v>42461</v>
          </cell>
          <cell r="B17">
            <v>108</v>
          </cell>
          <cell r="C17">
            <v>114.19000200000001</v>
          </cell>
          <cell r="D17">
            <v>107.69000200000001</v>
          </cell>
          <cell r="E17">
            <v>112.08000199999999</v>
          </cell>
          <cell r="F17">
            <v>100.684746</v>
          </cell>
        </row>
        <row r="18">
          <cell r="A18">
            <v>42491</v>
          </cell>
          <cell r="B18">
            <v>112.220001</v>
          </cell>
          <cell r="C18">
            <v>115</v>
          </cell>
          <cell r="D18">
            <v>111.699997</v>
          </cell>
          <cell r="E18">
            <v>112.69000200000001</v>
          </cell>
          <cell r="F18">
            <v>101.23273500000001</v>
          </cell>
        </row>
        <row r="19">
          <cell r="A19">
            <v>42522</v>
          </cell>
          <cell r="B19">
            <v>112.69000200000001</v>
          </cell>
          <cell r="C19">
            <v>121.410004</v>
          </cell>
          <cell r="D19">
            <v>112.07</v>
          </cell>
          <cell r="E19">
            <v>121.300003</v>
          </cell>
          <cell r="F19">
            <v>109.745323</v>
          </cell>
        </row>
        <row r="20">
          <cell r="A20">
            <v>42552</v>
          </cell>
          <cell r="B20">
            <v>121.300003</v>
          </cell>
          <cell r="C20">
            <v>126.07</v>
          </cell>
          <cell r="D20">
            <v>120.790001</v>
          </cell>
          <cell r="E20">
            <v>125.230003</v>
          </cell>
          <cell r="F20">
            <v>113.300957</v>
          </cell>
        </row>
        <row r="21">
          <cell r="A21">
            <v>42583</v>
          </cell>
          <cell r="B21">
            <v>125.30999799999999</v>
          </cell>
          <cell r="C21">
            <v>125.900002</v>
          </cell>
          <cell r="D21">
            <v>118.33000199999999</v>
          </cell>
          <cell r="E21">
            <v>119.339996</v>
          </cell>
          <cell r="F21">
            <v>107.972038</v>
          </cell>
        </row>
        <row r="22">
          <cell r="A22">
            <v>42614</v>
          </cell>
          <cell r="B22">
            <v>119.19000200000001</v>
          </cell>
          <cell r="C22">
            <v>119.970001</v>
          </cell>
          <cell r="D22">
            <v>117.040001</v>
          </cell>
          <cell r="E22">
            <v>118.129997</v>
          </cell>
          <cell r="F22">
            <v>107.59030199999999</v>
          </cell>
        </row>
        <row r="23">
          <cell r="A23">
            <v>42644</v>
          </cell>
          <cell r="B23">
            <v>118</v>
          </cell>
          <cell r="C23">
            <v>120.199997</v>
          </cell>
          <cell r="D23">
            <v>112.989998</v>
          </cell>
          <cell r="E23">
            <v>115.989998</v>
          </cell>
          <cell r="F23">
            <v>105.64122</v>
          </cell>
        </row>
        <row r="24">
          <cell r="A24">
            <v>42675</v>
          </cell>
          <cell r="B24">
            <v>114.760002</v>
          </cell>
          <cell r="C24">
            <v>122.5</v>
          </cell>
          <cell r="D24">
            <v>111.300003</v>
          </cell>
          <cell r="E24">
            <v>111.300003</v>
          </cell>
          <cell r="F24">
            <v>101.369682</v>
          </cell>
        </row>
        <row r="25">
          <cell r="A25">
            <v>42705</v>
          </cell>
          <cell r="B25">
            <v>111.360001</v>
          </cell>
          <cell r="C25">
            <v>117.300003</v>
          </cell>
          <cell r="D25">
            <v>109.32</v>
          </cell>
          <cell r="E25">
            <v>115.209999</v>
          </cell>
          <cell r="F25">
            <v>105.655914</v>
          </cell>
        </row>
        <row r="26">
          <cell r="A26">
            <v>42736</v>
          </cell>
          <cell r="B26">
            <v>115.779999</v>
          </cell>
          <cell r="C26">
            <v>117</v>
          </cell>
          <cell r="D26">
            <v>110.760002</v>
          </cell>
          <cell r="E26">
            <v>113.25</v>
          </cell>
          <cell r="F26">
            <v>103.858459</v>
          </cell>
        </row>
        <row r="27">
          <cell r="A27">
            <v>42767</v>
          </cell>
          <cell r="B27">
            <v>112.480003</v>
          </cell>
          <cell r="C27">
            <v>122.879997</v>
          </cell>
          <cell r="D27">
            <v>112.470001</v>
          </cell>
          <cell r="E27">
            <v>122.209999</v>
          </cell>
          <cell r="F27">
            <v>112.075424</v>
          </cell>
        </row>
        <row r="28">
          <cell r="A28">
            <v>42795</v>
          </cell>
          <cell r="B28">
            <v>122.489998</v>
          </cell>
          <cell r="C28">
            <v>129</v>
          </cell>
          <cell r="D28">
            <v>122.389999</v>
          </cell>
          <cell r="E28">
            <v>124.550003</v>
          </cell>
          <cell r="F28">
            <v>114.97717299999999</v>
          </cell>
        </row>
        <row r="29">
          <cell r="A29">
            <v>42826</v>
          </cell>
          <cell r="B29">
            <v>124.730003</v>
          </cell>
          <cell r="C29">
            <v>125.80999799999999</v>
          </cell>
          <cell r="D29">
            <v>120.949997</v>
          </cell>
          <cell r="E29">
            <v>123.470001</v>
          </cell>
          <cell r="F29">
            <v>113.980186</v>
          </cell>
        </row>
        <row r="30">
          <cell r="A30">
            <v>42856</v>
          </cell>
          <cell r="B30">
            <v>123.400002</v>
          </cell>
          <cell r="C30">
            <v>128.800003</v>
          </cell>
          <cell r="D30">
            <v>122.339996</v>
          </cell>
          <cell r="E30">
            <v>128.25</v>
          </cell>
          <cell r="F30">
            <v>118.392799</v>
          </cell>
        </row>
        <row r="31">
          <cell r="A31">
            <v>42887</v>
          </cell>
          <cell r="B31">
            <v>128.320007</v>
          </cell>
          <cell r="C31">
            <v>137</v>
          </cell>
          <cell r="D31">
            <v>128.11999499999999</v>
          </cell>
          <cell r="E31">
            <v>132.28999300000001</v>
          </cell>
          <cell r="F31">
            <v>122.932129</v>
          </cell>
        </row>
        <row r="32">
          <cell r="A32">
            <v>42917</v>
          </cell>
          <cell r="B32">
            <v>132.78999300000001</v>
          </cell>
          <cell r="C32">
            <v>137.08000200000001</v>
          </cell>
          <cell r="D32">
            <v>129.570007</v>
          </cell>
          <cell r="E32">
            <v>132.720001</v>
          </cell>
          <cell r="F32">
            <v>123.331711</v>
          </cell>
        </row>
        <row r="33">
          <cell r="A33">
            <v>42948</v>
          </cell>
          <cell r="B33">
            <v>133.16999799999999</v>
          </cell>
          <cell r="C33">
            <v>134.970001</v>
          </cell>
          <cell r="D33">
            <v>130.89999399999999</v>
          </cell>
          <cell r="E33">
            <v>132.36999499999999</v>
          </cell>
          <cell r="F33">
            <v>123.006477</v>
          </cell>
        </row>
        <row r="34">
          <cell r="A34">
            <v>42979</v>
          </cell>
          <cell r="B34">
            <v>132.60000600000001</v>
          </cell>
          <cell r="C34">
            <v>135.78999300000001</v>
          </cell>
          <cell r="D34">
            <v>129.050003</v>
          </cell>
          <cell r="E34">
            <v>130.009995</v>
          </cell>
          <cell r="F34">
            <v>121.581924</v>
          </cell>
        </row>
        <row r="35">
          <cell r="A35">
            <v>43009</v>
          </cell>
          <cell r="B35">
            <v>130.16000399999999</v>
          </cell>
          <cell r="C35">
            <v>144.35000600000001</v>
          </cell>
          <cell r="D35">
            <v>130.020004</v>
          </cell>
          <cell r="E35">
            <v>139.41000399999999</v>
          </cell>
          <cell r="F35">
            <v>130.37257399999999</v>
          </cell>
        </row>
        <row r="36">
          <cell r="A36">
            <v>43040</v>
          </cell>
          <cell r="B36">
            <v>139.83000200000001</v>
          </cell>
          <cell r="C36">
            <v>141.86999499999999</v>
          </cell>
          <cell r="D36">
            <v>136.60000600000001</v>
          </cell>
          <cell r="E36">
            <v>139.33000200000001</v>
          </cell>
          <cell r="F36">
            <v>130.29774499999999</v>
          </cell>
        </row>
        <row r="37">
          <cell r="A37">
            <v>43070</v>
          </cell>
          <cell r="B37">
            <v>139.570007</v>
          </cell>
          <cell r="C37">
            <v>143.800003</v>
          </cell>
          <cell r="D37">
            <v>138.60000600000001</v>
          </cell>
          <cell r="E37">
            <v>139.720001</v>
          </cell>
          <cell r="F37">
            <v>131.462616</v>
          </cell>
        </row>
        <row r="38">
          <cell r="A38">
            <v>43101</v>
          </cell>
          <cell r="B38">
            <v>139.66000399999999</v>
          </cell>
          <cell r="C38">
            <v>148.320007</v>
          </cell>
          <cell r="D38">
            <v>138.10000600000001</v>
          </cell>
          <cell r="E38">
            <v>138.19000199999999</v>
          </cell>
          <cell r="F38">
            <v>130.02304100000001</v>
          </cell>
        </row>
        <row r="39">
          <cell r="A39">
            <v>43132</v>
          </cell>
          <cell r="B39">
            <v>137.529999</v>
          </cell>
          <cell r="C39">
            <v>140.66999799999999</v>
          </cell>
          <cell r="D39">
            <v>122.150002</v>
          </cell>
          <cell r="E39">
            <v>129.88000500000001</v>
          </cell>
          <cell r="F39">
            <v>122.20417</v>
          </cell>
        </row>
        <row r="40">
          <cell r="A40">
            <v>43160</v>
          </cell>
          <cell r="B40">
            <v>129.11000100000001</v>
          </cell>
          <cell r="C40">
            <v>135.699997</v>
          </cell>
          <cell r="D40">
            <v>124.900002</v>
          </cell>
          <cell r="E40">
            <v>128.14999399999999</v>
          </cell>
          <cell r="F40">
            <v>121.348495</v>
          </cell>
        </row>
        <row r="41">
          <cell r="A41">
            <v>43191</v>
          </cell>
          <cell r="B41">
            <v>127.82</v>
          </cell>
          <cell r="C41">
            <v>132.88000500000001</v>
          </cell>
          <cell r="D41">
            <v>123.540001</v>
          </cell>
          <cell r="E41">
            <v>126.489998</v>
          </cell>
          <cell r="F41">
            <v>119.776611</v>
          </cell>
        </row>
        <row r="42">
          <cell r="A42">
            <v>43221</v>
          </cell>
          <cell r="B42">
            <v>126.32</v>
          </cell>
          <cell r="C42">
            <v>127.610001</v>
          </cell>
          <cell r="D42">
            <v>118.620003</v>
          </cell>
          <cell r="E42">
            <v>119.620003</v>
          </cell>
          <cell r="F42">
            <v>113.271225</v>
          </cell>
        </row>
        <row r="43">
          <cell r="A43">
            <v>43252</v>
          </cell>
          <cell r="B43">
            <v>120.379997</v>
          </cell>
          <cell r="C43">
            <v>124.849998</v>
          </cell>
          <cell r="D43">
            <v>119.970001</v>
          </cell>
          <cell r="E43">
            <v>121.339996</v>
          </cell>
          <cell r="F43">
            <v>115.75209</v>
          </cell>
        </row>
        <row r="44">
          <cell r="A44">
            <v>43282</v>
          </cell>
          <cell r="B44">
            <v>121.339996</v>
          </cell>
          <cell r="C44">
            <v>132.63999899999999</v>
          </cell>
          <cell r="D44">
            <v>120.110001</v>
          </cell>
          <cell r="E44">
            <v>132.520004</v>
          </cell>
          <cell r="F44">
            <v>126.417244</v>
          </cell>
        </row>
        <row r="45">
          <cell r="A45">
            <v>43313</v>
          </cell>
          <cell r="B45">
            <v>132.38999899999999</v>
          </cell>
          <cell r="C45">
            <v>137.429993</v>
          </cell>
          <cell r="D45">
            <v>128.929993</v>
          </cell>
          <cell r="E45">
            <v>134.69000199999999</v>
          </cell>
          <cell r="F45">
            <v>128.48732000000001</v>
          </cell>
        </row>
        <row r="46">
          <cell r="A46">
            <v>43344</v>
          </cell>
          <cell r="B46">
            <v>134.69000199999999</v>
          </cell>
          <cell r="C46">
            <v>143.13000500000001</v>
          </cell>
          <cell r="D46">
            <v>133.44000199999999</v>
          </cell>
          <cell r="E46">
            <v>138.16999799999999</v>
          </cell>
          <cell r="F46">
            <v>132.68544</v>
          </cell>
        </row>
        <row r="47">
          <cell r="A47">
            <v>43374</v>
          </cell>
          <cell r="B47">
            <v>138.259995</v>
          </cell>
          <cell r="C47">
            <v>141.429993</v>
          </cell>
          <cell r="D47">
            <v>132.229996</v>
          </cell>
          <cell r="E47">
            <v>139.990005</v>
          </cell>
          <cell r="F47">
            <v>134.43319700000001</v>
          </cell>
        </row>
        <row r="48">
          <cell r="A48">
            <v>43405</v>
          </cell>
          <cell r="B48">
            <v>140.070007</v>
          </cell>
          <cell r="C48">
            <v>148.75</v>
          </cell>
          <cell r="D48">
            <v>139</v>
          </cell>
          <cell r="E48">
            <v>146.89999399999999</v>
          </cell>
          <cell r="F48">
            <v>141.06890899999999</v>
          </cell>
        </row>
        <row r="49">
          <cell r="A49">
            <v>43435</v>
          </cell>
          <cell r="B49">
            <v>145.570007</v>
          </cell>
          <cell r="C49">
            <v>148.990005</v>
          </cell>
          <cell r="D49">
            <v>121</v>
          </cell>
          <cell r="E49">
            <v>129.050003</v>
          </cell>
          <cell r="F49">
            <v>124.716644</v>
          </cell>
        </row>
        <row r="50">
          <cell r="A50">
            <v>43466</v>
          </cell>
          <cell r="B50">
            <v>128.13000500000001</v>
          </cell>
          <cell r="C50">
            <v>135.19000199999999</v>
          </cell>
          <cell r="D50">
            <v>125</v>
          </cell>
          <cell r="E50">
            <v>133.08000200000001</v>
          </cell>
          <cell r="F50">
            <v>128.61132799999999</v>
          </cell>
        </row>
        <row r="51">
          <cell r="A51">
            <v>43497</v>
          </cell>
          <cell r="B51">
            <v>134.020004</v>
          </cell>
          <cell r="C51">
            <v>137.949997</v>
          </cell>
          <cell r="D51">
            <v>131.259995</v>
          </cell>
          <cell r="E51">
            <v>136.63999899999999</v>
          </cell>
          <cell r="F51">
            <v>132.051773</v>
          </cell>
        </row>
        <row r="52">
          <cell r="A52">
            <v>43525</v>
          </cell>
          <cell r="B52">
            <v>137.220001</v>
          </cell>
          <cell r="C52">
            <v>140</v>
          </cell>
          <cell r="D52">
            <v>135.740005</v>
          </cell>
          <cell r="E52">
            <v>139.78999300000001</v>
          </cell>
          <cell r="F52">
            <v>135.991974</v>
          </cell>
        </row>
        <row r="53">
          <cell r="A53">
            <v>43556</v>
          </cell>
          <cell r="B53">
            <v>139.990005</v>
          </cell>
          <cell r="C53">
            <v>141.449997</v>
          </cell>
          <cell r="D53">
            <v>134.41999799999999</v>
          </cell>
          <cell r="E53">
            <v>141.199997</v>
          </cell>
          <cell r="F53">
            <v>137.36367799999999</v>
          </cell>
        </row>
        <row r="54">
          <cell r="A54">
            <v>43586</v>
          </cell>
          <cell r="B54">
            <v>140.949997</v>
          </cell>
          <cell r="C54">
            <v>142.35000600000001</v>
          </cell>
          <cell r="D54">
            <v>128.520004</v>
          </cell>
          <cell r="E54">
            <v>131.14999399999999</v>
          </cell>
          <cell r="F54">
            <v>127.58674600000001</v>
          </cell>
        </row>
        <row r="55">
          <cell r="A55">
            <v>43617</v>
          </cell>
          <cell r="B55">
            <v>131.5</v>
          </cell>
          <cell r="C55">
            <v>144.979996</v>
          </cell>
          <cell r="D55">
            <v>131.03999300000001</v>
          </cell>
          <cell r="E55">
            <v>139.279999</v>
          </cell>
          <cell r="F55">
            <v>136.42297400000001</v>
          </cell>
        </row>
        <row r="56">
          <cell r="A56">
            <v>43647</v>
          </cell>
          <cell r="B56">
            <v>140.199997</v>
          </cell>
          <cell r="C56">
            <v>142.470001</v>
          </cell>
          <cell r="D56">
            <v>127.839996</v>
          </cell>
          <cell r="E56">
            <v>130.220001</v>
          </cell>
          <cell r="F56">
            <v>127.54882000000001</v>
          </cell>
        </row>
        <row r="57">
          <cell r="A57">
            <v>43678</v>
          </cell>
          <cell r="B57">
            <v>130.259995</v>
          </cell>
          <cell r="C57">
            <v>134.10000600000001</v>
          </cell>
          <cell r="D57">
            <v>126.629997</v>
          </cell>
          <cell r="E57">
            <v>128.36000100000001</v>
          </cell>
          <cell r="F57">
            <v>125.726967</v>
          </cell>
        </row>
        <row r="58">
          <cell r="A58">
            <v>43709</v>
          </cell>
          <cell r="B58">
            <v>127.989998</v>
          </cell>
          <cell r="C58">
            <v>132.779999</v>
          </cell>
          <cell r="D58">
            <v>126.339996</v>
          </cell>
          <cell r="E58">
            <v>129.38000500000001</v>
          </cell>
          <cell r="F58">
            <v>127.67564400000001</v>
          </cell>
        </row>
        <row r="59">
          <cell r="A59">
            <v>43739</v>
          </cell>
          <cell r="B59">
            <v>130.020004</v>
          </cell>
          <cell r="C59">
            <v>137.490005</v>
          </cell>
          <cell r="D59">
            <v>126.099998</v>
          </cell>
          <cell r="E59">
            <v>132.03999300000001</v>
          </cell>
          <cell r="F59">
            <v>130.30059800000001</v>
          </cell>
        </row>
        <row r="60">
          <cell r="A60">
            <v>43770</v>
          </cell>
          <cell r="B60">
            <v>132.050003</v>
          </cell>
          <cell r="C60">
            <v>138.63000500000001</v>
          </cell>
          <cell r="D60">
            <v>129.679993</v>
          </cell>
          <cell r="E60">
            <v>137.490005</v>
          </cell>
          <cell r="F60">
            <v>135.67881800000001</v>
          </cell>
        </row>
        <row r="61">
          <cell r="A61">
            <v>43800</v>
          </cell>
          <cell r="B61">
            <v>137.720001</v>
          </cell>
          <cell r="C61">
            <v>147.83999600000001</v>
          </cell>
          <cell r="D61">
            <v>136.16000399999999</v>
          </cell>
          <cell r="E61">
            <v>145.86999499999999</v>
          </cell>
          <cell r="F61">
            <v>144.94572400000001</v>
          </cell>
        </row>
        <row r="62">
          <cell r="A62">
            <v>43831</v>
          </cell>
          <cell r="B62">
            <v>145.86999499999999</v>
          </cell>
          <cell r="C62">
            <v>151.19000199999999</v>
          </cell>
          <cell r="D62">
            <v>141.38000500000001</v>
          </cell>
          <cell r="E62">
            <v>148.86999499999999</v>
          </cell>
          <cell r="F62">
            <v>147.92671200000001</v>
          </cell>
        </row>
        <row r="63">
          <cell r="A63">
            <v>43862</v>
          </cell>
          <cell r="B63">
            <v>149.41999799999999</v>
          </cell>
          <cell r="C63">
            <v>154.5</v>
          </cell>
          <cell r="D63">
            <v>130.820007</v>
          </cell>
          <cell r="E63">
            <v>134.479996</v>
          </cell>
          <cell r="F63">
            <v>133.62789900000001</v>
          </cell>
        </row>
        <row r="64">
          <cell r="A64">
            <v>43891</v>
          </cell>
          <cell r="B64">
            <v>134.779999</v>
          </cell>
          <cell r="C64">
            <v>143.63999899999999</v>
          </cell>
          <cell r="D64">
            <v>109.160004</v>
          </cell>
          <cell r="E64">
            <v>131.13000500000001</v>
          </cell>
          <cell r="F64">
            <v>131.13000500000001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85326-3EE2-4FB5-A2D7-CC74E2DCC064}">
  <dimension ref="A9:AE206"/>
  <sheetViews>
    <sheetView topLeftCell="H19" zoomScale="92" zoomScaleNormal="92" workbookViewId="0">
      <selection activeCell="J36" sqref="J36"/>
    </sheetView>
  </sheetViews>
  <sheetFormatPr defaultRowHeight="15" outlineLevelRow="1" outlineLevelCol="1" x14ac:dyDescent="0.25"/>
  <cols>
    <col min="1" max="1" width="9" customWidth="1" outlineLevel="1"/>
    <col min="2" max="6" width="9" style="2" customWidth="1" outlineLevel="1"/>
    <col min="7" max="7" width="2.7109375" customWidth="1" outlineLevel="1"/>
    <col min="8" max="8" width="2.7109375" customWidth="1"/>
    <col min="9" max="9" width="15" bestFit="1" customWidth="1"/>
    <col min="18" max="18" width="13.85546875" bestFit="1" customWidth="1"/>
    <col min="19" max="19" width="16.7109375" bestFit="1" customWidth="1"/>
    <col min="20" max="20" width="16.7109375" customWidth="1"/>
    <col min="23" max="27" width="10.7109375" customWidth="1"/>
    <col min="30" max="30" width="7.7109375" bestFit="1" customWidth="1"/>
  </cols>
  <sheetData>
    <row r="9" spans="9:31" x14ac:dyDescent="0.25">
      <c r="Z9" s="44" t="s">
        <v>35</v>
      </c>
      <c r="AA9" s="44" t="s">
        <v>34</v>
      </c>
    </row>
    <row r="10" spans="9:31" outlineLevel="1" x14ac:dyDescent="0.25">
      <c r="I10" s="7" t="s">
        <v>7</v>
      </c>
      <c r="J10" s="8"/>
      <c r="K10" s="8"/>
      <c r="L10" s="8"/>
      <c r="M10" s="8"/>
      <c r="N10" s="8"/>
      <c r="O10" s="9" t="s">
        <v>8</v>
      </c>
      <c r="P10" s="10"/>
      <c r="Q10" s="10"/>
      <c r="R10" s="10"/>
      <c r="S10" s="10"/>
      <c r="T10" s="9" t="s">
        <v>9</v>
      </c>
      <c r="U10" s="10"/>
      <c r="V10" s="10"/>
      <c r="W10" s="10"/>
      <c r="X10" s="12"/>
      <c r="Z10" t="s">
        <v>33</v>
      </c>
      <c r="AA10" t="s">
        <v>31</v>
      </c>
      <c r="AD10" t="s">
        <v>40</v>
      </c>
      <c r="AE10" t="s">
        <v>39</v>
      </c>
    </row>
    <row r="11" spans="9:31" outlineLevel="1" x14ac:dyDescent="0.25">
      <c r="I11" s="6" t="s">
        <v>0</v>
      </c>
      <c r="J11" s="11" t="str">
        <f>B45</f>
        <v>OIL</v>
      </c>
      <c r="K11" s="4" t="str">
        <f>C45</f>
        <v>GOOG</v>
      </c>
      <c r="L11" s="4" t="str">
        <f>D45</f>
        <v>GOLD</v>
      </c>
      <c r="M11" s="4" t="str">
        <f>E45</f>
        <v>AMZN</v>
      </c>
      <c r="N11" s="5" t="str">
        <f>F45</f>
        <v>STF</v>
      </c>
      <c r="O11" s="11" t="str">
        <f>J11</f>
        <v>OIL</v>
      </c>
      <c r="P11" s="4" t="str">
        <f t="shared" ref="P11:Q11" si="0">K11</f>
        <v>GOOG</v>
      </c>
      <c r="Q11" s="4" t="str">
        <f t="shared" si="0"/>
        <v>GOLD</v>
      </c>
      <c r="R11" s="4" t="str">
        <f t="shared" ref="R11:X11" si="1">M11</f>
        <v>AMZN</v>
      </c>
      <c r="S11" s="5" t="str">
        <f t="shared" si="1"/>
        <v>STF</v>
      </c>
      <c r="T11" s="11" t="str">
        <f t="shared" si="1"/>
        <v>OIL</v>
      </c>
      <c r="U11" s="4" t="str">
        <f t="shared" si="1"/>
        <v>GOOG</v>
      </c>
      <c r="V11" s="4" t="str">
        <f t="shared" si="1"/>
        <v>GOLD</v>
      </c>
      <c r="W11" s="4" t="str">
        <f t="shared" si="1"/>
        <v>AMZN</v>
      </c>
      <c r="X11" s="5" t="str">
        <f t="shared" si="1"/>
        <v>STF</v>
      </c>
      <c r="Z11" t="s">
        <v>37</v>
      </c>
      <c r="AA11" t="s">
        <v>32</v>
      </c>
    </row>
    <row r="12" spans="9:31" outlineLevel="1" x14ac:dyDescent="0.25">
      <c r="I12" s="24">
        <v>39052</v>
      </c>
      <c r="J12" s="13">
        <f t="shared" ref="J12:J24" si="2">SUMIFS(B:B,$A:$A,$I12)</f>
        <v>38.060001</v>
      </c>
      <c r="K12" s="14">
        <f t="shared" ref="K12:K24" si="3">SUMIFS(C:C,$A:$A,$I12)</f>
        <v>228.752182</v>
      </c>
      <c r="L12" s="14">
        <f t="shared" ref="L12:L24" si="4">SUMIFS(D:D,$A:$A,$I12)</f>
        <v>26.521277999999999</v>
      </c>
      <c r="M12" s="14">
        <f t="shared" ref="M12:M24" si="5">SUMIFS(E:E,$A:$A,$I12)</f>
        <v>39.459999000000003</v>
      </c>
      <c r="N12" s="14">
        <f t="shared" ref="N12:N24" si="6">SUMIFS(F:F,$A:$A,$I12)</f>
        <v>35.370967999999998</v>
      </c>
      <c r="O12" s="30"/>
      <c r="P12" s="31"/>
      <c r="Q12" s="31"/>
      <c r="R12" s="31"/>
      <c r="S12" s="32"/>
      <c r="T12" s="14"/>
      <c r="U12" s="14"/>
      <c r="V12" s="14"/>
      <c r="W12" s="14"/>
      <c r="X12" s="15"/>
      <c r="Z12" t="s">
        <v>38</v>
      </c>
      <c r="AA12" t="s">
        <v>36</v>
      </c>
    </row>
    <row r="13" spans="9:31" outlineLevel="1" x14ac:dyDescent="0.25">
      <c r="I13" s="25">
        <f>EOMONTH(I12,11)+1</f>
        <v>39417</v>
      </c>
      <c r="J13" s="13">
        <f t="shared" si="2"/>
        <v>56.150002000000001</v>
      </c>
      <c r="K13" s="14">
        <f t="shared" si="3"/>
        <v>343.50582900000001</v>
      </c>
      <c r="L13" s="14">
        <f t="shared" si="4"/>
        <v>36.649258000000003</v>
      </c>
      <c r="M13" s="14">
        <f t="shared" si="5"/>
        <v>92.639999000000003</v>
      </c>
      <c r="N13" s="14">
        <f t="shared" si="6"/>
        <v>38.642277</v>
      </c>
      <c r="O13" s="16">
        <f>J13/J12-1</f>
        <v>0.4753021682789762</v>
      </c>
      <c r="P13" s="17">
        <f t="shared" ref="P13:P24" si="7">K13/K12-1</f>
        <v>0.50165050228897923</v>
      </c>
      <c r="Q13" s="17">
        <f t="shared" ref="Q13:Q24" si="8">L13/L12-1</f>
        <v>0.38188129546396699</v>
      </c>
      <c r="R13" s="17">
        <f t="shared" ref="R13:R24" si="9">M13/M12-1</f>
        <v>1.3476939013607172</v>
      </c>
      <c r="S13" s="18">
        <f t="shared" ref="S13:S24" si="10">N13/N12-1</f>
        <v>9.2485707487564461E-2</v>
      </c>
      <c r="T13" s="17">
        <f t="shared" ref="T13:T24" si="11">J$34-O13</f>
        <v>-3.8165201871458498E-2</v>
      </c>
      <c r="U13" s="17">
        <f t="shared" ref="U13:U24" si="12">K$34-P13</f>
        <v>-0.29838731101970406</v>
      </c>
      <c r="V13" s="17">
        <f t="shared" ref="V13:V24" si="13">L$34-Q13</f>
        <v>-0.36332348226740774</v>
      </c>
      <c r="W13" s="17">
        <f t="shared" ref="W13:W24" si="14">M$34-R13</f>
        <v>-0.86750919028162721</v>
      </c>
      <c r="X13" s="18">
        <f t="shared" ref="X13:X24" si="15">N$34-S13</f>
        <v>-2.0558778301284011E-2</v>
      </c>
    </row>
    <row r="14" spans="9:31" outlineLevel="1" x14ac:dyDescent="0.25">
      <c r="I14" s="25">
        <f t="shared" ref="I14:I24" si="16">EOMONTH(I13,11)+1</f>
        <v>39783</v>
      </c>
      <c r="J14" s="13">
        <f t="shared" si="2"/>
        <v>23.27</v>
      </c>
      <c r="K14" s="14">
        <f t="shared" si="3"/>
        <v>152.83097799999999</v>
      </c>
      <c r="L14" s="14">
        <f t="shared" si="4"/>
        <v>32.436092000000002</v>
      </c>
      <c r="M14" s="14">
        <f t="shared" si="5"/>
        <v>51.279998999999997</v>
      </c>
      <c r="N14" s="14">
        <f t="shared" si="6"/>
        <v>28.318595999999999</v>
      </c>
      <c r="O14" s="16">
        <f t="shared" ref="O14:O24" si="17">J14/J13-1</f>
        <v>-0.58557436916921213</v>
      </c>
      <c r="P14" s="17">
        <f t="shared" si="7"/>
        <v>-0.55508476102162452</v>
      </c>
      <c r="Q14" s="17">
        <f t="shared" si="8"/>
        <v>-0.11495910776692941</v>
      </c>
      <c r="R14" s="17">
        <f t="shared" si="9"/>
        <v>-0.44645941759995056</v>
      </c>
      <c r="S14" s="18">
        <f t="shared" si="10"/>
        <v>-0.2671602659439557</v>
      </c>
      <c r="T14" s="17">
        <f t="shared" si="11"/>
        <v>1.0227113355767299</v>
      </c>
      <c r="U14" s="17">
        <f t="shared" si="12"/>
        <v>0.75834795229089969</v>
      </c>
      <c r="V14" s="17">
        <f t="shared" si="13"/>
        <v>0.13351692096348869</v>
      </c>
      <c r="W14" s="17">
        <f t="shared" si="14"/>
        <v>0.92664412867904056</v>
      </c>
      <c r="X14" s="18">
        <f t="shared" si="15"/>
        <v>0.33908719513023616</v>
      </c>
    </row>
    <row r="15" spans="9:31" outlineLevel="1" x14ac:dyDescent="0.25">
      <c r="I15" s="25">
        <f t="shared" si="16"/>
        <v>40148</v>
      </c>
      <c r="J15" s="13">
        <f t="shared" si="2"/>
        <v>25.879999000000002</v>
      </c>
      <c r="K15" s="14">
        <f t="shared" si="3"/>
        <v>307.98684700000001</v>
      </c>
      <c r="L15" s="14">
        <f t="shared" si="4"/>
        <v>35.089633999999997</v>
      </c>
      <c r="M15" s="14">
        <f t="shared" si="5"/>
        <v>134.520004</v>
      </c>
      <c r="N15" s="14">
        <f t="shared" si="6"/>
        <v>33.949599999999997</v>
      </c>
      <c r="O15" s="16">
        <f t="shared" si="17"/>
        <v>0.11216153846153865</v>
      </c>
      <c r="P15" s="17">
        <f t="shared" si="7"/>
        <v>1.0152121711869175</v>
      </c>
      <c r="Q15" s="17">
        <f t="shared" si="8"/>
        <v>8.1808314022539852E-2</v>
      </c>
      <c r="R15" s="17">
        <f t="shared" si="9"/>
        <v>1.6232450589556371</v>
      </c>
      <c r="S15" s="18">
        <f t="shared" si="10"/>
        <v>0.19884474498665106</v>
      </c>
      <c r="T15" s="17">
        <f t="shared" si="11"/>
        <v>0.32497542794597906</v>
      </c>
      <c r="U15" s="17">
        <f t="shared" si="12"/>
        <v>-0.81194897991764237</v>
      </c>
      <c r="V15" s="17">
        <f t="shared" si="13"/>
        <v>-6.3250500825980577E-2</v>
      </c>
      <c r="W15" s="17">
        <f t="shared" si="14"/>
        <v>-1.1430603478765471</v>
      </c>
      <c r="X15" s="18">
        <f t="shared" si="15"/>
        <v>-0.12691781580037059</v>
      </c>
    </row>
    <row r="16" spans="9:31" outlineLevel="1" x14ac:dyDescent="0.25">
      <c r="I16" s="25">
        <f t="shared" si="16"/>
        <v>40513</v>
      </c>
      <c r="J16" s="13">
        <f t="shared" si="2"/>
        <v>25.610001</v>
      </c>
      <c r="K16" s="14">
        <f t="shared" si="3"/>
        <v>295.06588699999998</v>
      </c>
      <c r="L16" s="14">
        <f t="shared" si="4"/>
        <v>47.847805000000001</v>
      </c>
      <c r="M16" s="14">
        <f t="shared" si="5"/>
        <v>180</v>
      </c>
      <c r="N16" s="14">
        <f t="shared" si="6"/>
        <v>37.536472000000003</v>
      </c>
      <c r="O16" s="16">
        <f t="shared" si="17"/>
        <v>-1.0432689738511969E-2</v>
      </c>
      <c r="P16" s="17">
        <f t="shared" si="7"/>
        <v>-4.1952960413273899E-2</v>
      </c>
      <c r="Q16" s="17">
        <f t="shared" si="8"/>
        <v>0.36358803286463481</v>
      </c>
      <c r="R16" s="17">
        <f t="shared" si="9"/>
        <v>0.33809095039872283</v>
      </c>
      <c r="S16" s="18">
        <f t="shared" si="10"/>
        <v>0.10565285010721803</v>
      </c>
      <c r="T16" s="17">
        <f t="shared" si="11"/>
        <v>0.44756965614602967</v>
      </c>
      <c r="U16" s="17">
        <f t="shared" si="12"/>
        <v>0.24521615168254907</v>
      </c>
      <c r="V16" s="17">
        <f t="shared" si="13"/>
        <v>-0.34503021966807557</v>
      </c>
      <c r="W16" s="17">
        <f t="shared" si="14"/>
        <v>0.14209376068036716</v>
      </c>
      <c r="X16" s="18">
        <f t="shared" si="15"/>
        <v>-3.3725920920937583E-2</v>
      </c>
    </row>
    <row r="17" spans="9:24" outlineLevel="1" x14ac:dyDescent="0.25">
      <c r="I17" s="25">
        <f t="shared" si="16"/>
        <v>40878</v>
      </c>
      <c r="J17" s="13">
        <f t="shared" si="2"/>
        <v>25.120000999999998</v>
      </c>
      <c r="K17" s="14">
        <f t="shared" si="3"/>
        <v>320.86309799999998</v>
      </c>
      <c r="L17" s="14">
        <f t="shared" si="4"/>
        <v>41.136414000000002</v>
      </c>
      <c r="M17" s="14">
        <f t="shared" si="5"/>
        <v>173.10000600000001</v>
      </c>
      <c r="N17" s="14">
        <f t="shared" si="6"/>
        <v>37.579945000000002</v>
      </c>
      <c r="O17" s="16">
        <f t="shared" si="17"/>
        <v>-1.9133150365749807E-2</v>
      </c>
      <c r="P17" s="17">
        <f t="shared" si="7"/>
        <v>8.7428646063717919E-2</v>
      </c>
      <c r="Q17" s="17">
        <f t="shared" si="8"/>
        <v>-0.14026538939456046</v>
      </c>
      <c r="R17" s="17">
        <f t="shared" si="9"/>
        <v>-3.8333299999999904E-2</v>
      </c>
      <c r="S17" s="18">
        <f t="shared" si="10"/>
        <v>1.1581535952551736E-3</v>
      </c>
      <c r="T17" s="17">
        <f t="shared" si="11"/>
        <v>0.45627011677326751</v>
      </c>
      <c r="U17" s="17">
        <f t="shared" si="12"/>
        <v>0.11583454520555725</v>
      </c>
      <c r="V17" s="17">
        <f t="shared" si="13"/>
        <v>0.15882320259111973</v>
      </c>
      <c r="W17" s="17">
        <f t="shared" si="14"/>
        <v>0.5185180110790899</v>
      </c>
      <c r="X17" s="18">
        <f t="shared" si="15"/>
        <v>7.0768775591025276E-2</v>
      </c>
    </row>
    <row r="18" spans="9:24" outlineLevel="1" x14ac:dyDescent="0.25">
      <c r="I18" s="25">
        <f t="shared" si="16"/>
        <v>41244</v>
      </c>
      <c r="J18" s="13">
        <f t="shared" si="2"/>
        <v>21.790001</v>
      </c>
      <c r="K18" s="14">
        <f t="shared" si="3"/>
        <v>351.404449</v>
      </c>
      <c r="L18" s="14">
        <f t="shared" si="4"/>
        <v>32.444603000000001</v>
      </c>
      <c r="M18" s="14">
        <f t="shared" si="5"/>
        <v>250.86999499999999</v>
      </c>
      <c r="N18" s="14">
        <f t="shared" si="6"/>
        <v>41.154926000000003</v>
      </c>
      <c r="O18" s="16">
        <f t="shared" si="17"/>
        <v>-0.13256368899029891</v>
      </c>
      <c r="P18" s="17">
        <f t="shared" si="7"/>
        <v>9.5184990702795069E-2</v>
      </c>
      <c r="Q18" s="17">
        <f t="shared" si="8"/>
        <v>-0.21129238440667197</v>
      </c>
      <c r="R18" s="17">
        <f t="shared" si="9"/>
        <v>0.4492777949412663</v>
      </c>
      <c r="S18" s="18">
        <f t="shared" si="10"/>
        <v>9.5130022143459891E-2</v>
      </c>
      <c r="T18" s="17">
        <f t="shared" si="11"/>
        <v>0.56970065539781656</v>
      </c>
      <c r="U18" s="17">
        <f t="shared" si="12"/>
        <v>0.1080782005664801</v>
      </c>
      <c r="V18" s="17">
        <f t="shared" si="13"/>
        <v>0.22985019760323125</v>
      </c>
      <c r="W18" s="17">
        <f t="shared" si="14"/>
        <v>3.0906916137823703E-2</v>
      </c>
      <c r="X18" s="18">
        <f t="shared" si="15"/>
        <v>-2.3203092957179441E-2</v>
      </c>
    </row>
    <row r="19" spans="9:24" outlineLevel="1" x14ac:dyDescent="0.25">
      <c r="I19" s="25">
        <f t="shared" si="16"/>
        <v>41609</v>
      </c>
      <c r="J19" s="13">
        <f t="shared" si="2"/>
        <v>23.120000999999998</v>
      </c>
      <c r="K19" s="14">
        <f t="shared" si="3"/>
        <v>556.73400900000001</v>
      </c>
      <c r="L19" s="14">
        <f t="shared" si="4"/>
        <v>16.711044000000001</v>
      </c>
      <c r="M19" s="14">
        <f t="shared" si="5"/>
        <v>398.790009</v>
      </c>
      <c r="N19" s="14">
        <f t="shared" si="6"/>
        <v>52.457484999999998</v>
      </c>
      <c r="O19" s="16">
        <f t="shared" si="17"/>
        <v>6.1037170213989356E-2</v>
      </c>
      <c r="P19" s="17">
        <f t="shared" si="7"/>
        <v>0.58431121343031145</v>
      </c>
      <c r="Q19" s="17">
        <f t="shared" si="8"/>
        <v>-0.48493609245272629</v>
      </c>
      <c r="R19" s="17">
        <f t="shared" si="9"/>
        <v>0.58962816178953581</v>
      </c>
      <c r="S19" s="18">
        <f t="shared" si="10"/>
        <v>0.2746344143590489</v>
      </c>
      <c r="T19" s="17">
        <f t="shared" si="11"/>
        <v>0.37609979619352835</v>
      </c>
      <c r="U19" s="17">
        <f t="shared" si="12"/>
        <v>-0.38104802216103628</v>
      </c>
      <c r="V19" s="17">
        <f t="shared" si="13"/>
        <v>0.50349390564928553</v>
      </c>
      <c r="W19" s="17">
        <f t="shared" si="14"/>
        <v>-0.10944345071044581</v>
      </c>
      <c r="X19" s="18">
        <f t="shared" si="15"/>
        <v>-0.20270748517276843</v>
      </c>
    </row>
    <row r="20" spans="9:24" outlineLevel="1" x14ac:dyDescent="0.25">
      <c r="I20" s="25">
        <f t="shared" si="16"/>
        <v>41974</v>
      </c>
      <c r="J20" s="13">
        <f t="shared" si="2"/>
        <v>12.54</v>
      </c>
      <c r="K20" s="14">
        <f t="shared" si="3"/>
        <v>523.52142300000003</v>
      </c>
      <c r="L20" s="14">
        <f t="shared" si="4"/>
        <v>10.315175</v>
      </c>
      <c r="M20" s="14">
        <f t="shared" si="5"/>
        <v>310.35000600000001</v>
      </c>
      <c r="N20" s="14">
        <f t="shared" si="6"/>
        <v>58.706982000000004</v>
      </c>
      <c r="O20" s="16">
        <f t="shared" si="17"/>
        <v>-0.45761248020707268</v>
      </c>
      <c r="P20" s="17">
        <f t="shared" si="7"/>
        <v>-5.9656111290302016E-2</v>
      </c>
      <c r="Q20" s="17">
        <f t="shared" si="8"/>
        <v>-0.38273305964606408</v>
      </c>
      <c r="R20" s="17">
        <f t="shared" si="9"/>
        <v>-0.22177085935971874</v>
      </c>
      <c r="S20" s="18">
        <f t="shared" si="10"/>
        <v>0.119134514359581</v>
      </c>
      <c r="T20" s="17">
        <f t="shared" si="11"/>
        <v>0.89474944661459044</v>
      </c>
      <c r="U20" s="17">
        <f t="shared" si="12"/>
        <v>0.26291930255957718</v>
      </c>
      <c r="V20" s="17">
        <f t="shared" si="13"/>
        <v>0.40129087284262333</v>
      </c>
      <c r="W20" s="17">
        <f t="shared" si="14"/>
        <v>0.70195557043880874</v>
      </c>
      <c r="X20" s="18">
        <f t="shared" si="15"/>
        <v>-4.7207585173300551E-2</v>
      </c>
    </row>
    <row r="21" spans="9:24" outlineLevel="1" x14ac:dyDescent="0.25">
      <c r="I21" s="25">
        <f t="shared" si="16"/>
        <v>42339</v>
      </c>
      <c r="J21" s="13">
        <f t="shared" si="2"/>
        <v>6.23</v>
      </c>
      <c r="K21" s="14">
        <f t="shared" si="3"/>
        <v>758.88000499999998</v>
      </c>
      <c r="L21" s="14">
        <f t="shared" si="4"/>
        <v>7.1815639999999998</v>
      </c>
      <c r="M21" s="14">
        <f t="shared" si="5"/>
        <v>675.89001499999995</v>
      </c>
      <c r="N21" s="14">
        <f t="shared" si="6"/>
        <v>50.799576000000002</v>
      </c>
      <c r="O21" s="16">
        <f t="shared" si="17"/>
        <v>-0.50318979266347674</v>
      </c>
      <c r="P21" s="17">
        <f t="shared" si="7"/>
        <v>0.44956819656260749</v>
      </c>
      <c r="Q21" s="17">
        <f t="shared" si="8"/>
        <v>-0.30378650871167967</v>
      </c>
      <c r="R21" s="17">
        <f t="shared" si="9"/>
        <v>1.177831486814922</v>
      </c>
      <c r="S21" s="18">
        <f t="shared" si="10"/>
        <v>-0.13469276959255039</v>
      </c>
      <c r="T21" s="17">
        <f t="shared" si="11"/>
        <v>0.9403267590709945</v>
      </c>
      <c r="U21" s="17">
        <f t="shared" si="12"/>
        <v>-0.24630500529333232</v>
      </c>
      <c r="V21" s="17">
        <f t="shared" si="13"/>
        <v>0.32234432190823892</v>
      </c>
      <c r="W21" s="17">
        <f t="shared" si="14"/>
        <v>-0.697646775735832</v>
      </c>
      <c r="X21" s="18">
        <f t="shared" si="15"/>
        <v>0.20661969877883085</v>
      </c>
    </row>
    <row r="22" spans="9:24" outlineLevel="1" x14ac:dyDescent="0.25">
      <c r="I22" s="25">
        <f t="shared" si="16"/>
        <v>42705</v>
      </c>
      <c r="J22" s="13">
        <f t="shared" si="2"/>
        <v>6.33</v>
      </c>
      <c r="K22" s="14">
        <f t="shared" si="3"/>
        <v>771.82000700000003</v>
      </c>
      <c r="L22" s="14">
        <f t="shared" si="4"/>
        <v>15.629787</v>
      </c>
      <c r="M22" s="14">
        <f t="shared" si="5"/>
        <v>768.65997300000004</v>
      </c>
      <c r="N22" s="14">
        <f t="shared" si="6"/>
        <v>64.698905999999994</v>
      </c>
      <c r="O22" s="16">
        <f t="shared" si="17"/>
        <v>1.6051364365970988E-2</v>
      </c>
      <c r="P22" s="17">
        <f t="shared" si="7"/>
        <v>1.7051446756724209E-2</v>
      </c>
      <c r="Q22" s="17">
        <f t="shared" si="8"/>
        <v>1.1763764828942556</v>
      </c>
      <c r="R22" s="17">
        <f t="shared" si="9"/>
        <v>0.13725599719060821</v>
      </c>
      <c r="S22" s="18">
        <f t="shared" si="10"/>
        <v>0.27361114195126346</v>
      </c>
      <c r="T22" s="17">
        <f t="shared" si="11"/>
        <v>0.42108560204154671</v>
      </c>
      <c r="U22" s="17">
        <f t="shared" si="12"/>
        <v>0.18621174451255096</v>
      </c>
      <c r="V22" s="17">
        <f t="shared" si="13"/>
        <v>-1.1578186696976962</v>
      </c>
      <c r="W22" s="17">
        <f t="shared" si="14"/>
        <v>0.34292871388848178</v>
      </c>
      <c r="X22" s="18">
        <f t="shared" si="15"/>
        <v>-0.201684212764983</v>
      </c>
    </row>
    <row r="23" spans="9:24" outlineLevel="1" x14ac:dyDescent="0.25">
      <c r="I23" s="25">
        <f t="shared" si="16"/>
        <v>43070</v>
      </c>
      <c r="J23" s="13">
        <f t="shared" si="2"/>
        <v>6.54</v>
      </c>
      <c r="K23" s="14">
        <f t="shared" si="3"/>
        <v>1046.400024</v>
      </c>
      <c r="L23" s="14">
        <f t="shared" si="4"/>
        <v>14.254815000000001</v>
      </c>
      <c r="M23" s="14">
        <f t="shared" si="5"/>
        <v>1169.469971</v>
      </c>
      <c r="N23" s="14">
        <f t="shared" si="6"/>
        <v>75.238144000000005</v>
      </c>
      <c r="O23" s="16">
        <f t="shared" si="17"/>
        <v>3.3175355450236976E-2</v>
      </c>
      <c r="P23" s="17">
        <f t="shared" si="7"/>
        <v>0.35575654234109533</v>
      </c>
      <c r="Q23" s="17">
        <f t="shared" si="8"/>
        <v>-8.7971256422112454E-2</v>
      </c>
      <c r="R23" s="17">
        <f t="shared" si="9"/>
        <v>0.52143992412624285</v>
      </c>
      <c r="S23" s="18">
        <f t="shared" si="10"/>
        <v>0.16289669565664711</v>
      </c>
      <c r="T23" s="17">
        <f t="shared" si="11"/>
        <v>0.40396161095728073</v>
      </c>
      <c r="U23" s="17">
        <f t="shared" si="12"/>
        <v>-0.15249335107182016</v>
      </c>
      <c r="V23" s="17">
        <f t="shared" si="13"/>
        <v>0.10652906961867173</v>
      </c>
      <c r="W23" s="17">
        <f t="shared" si="14"/>
        <v>-4.125521304715285E-2</v>
      </c>
      <c r="X23" s="18">
        <f t="shared" si="15"/>
        <v>-9.0969766470366656E-2</v>
      </c>
    </row>
    <row r="24" spans="9:24" outlineLevel="1" x14ac:dyDescent="0.25">
      <c r="I24" s="26">
        <f t="shared" si="16"/>
        <v>43435</v>
      </c>
      <c r="J24" s="22">
        <f t="shared" si="2"/>
        <v>47.457000999999998</v>
      </c>
      <c r="K24" s="23">
        <f t="shared" si="3"/>
        <v>1035.6099850000001</v>
      </c>
      <c r="L24" s="23">
        <f t="shared" si="4"/>
        <v>13.470564</v>
      </c>
      <c r="M24" s="23">
        <f t="shared" si="5"/>
        <v>1501.969971</v>
      </c>
      <c r="N24" s="23">
        <f t="shared" si="6"/>
        <v>70.831290999999993</v>
      </c>
      <c r="O24" s="19">
        <f t="shared" si="17"/>
        <v>6.2564221712538224</v>
      </c>
      <c r="P24" s="20">
        <f t="shared" si="7"/>
        <v>-1.0311581376645673E-2</v>
      </c>
      <c r="Q24" s="20">
        <f t="shared" si="8"/>
        <v>-5.5016568085941575E-2</v>
      </c>
      <c r="R24" s="20">
        <f t="shared" si="9"/>
        <v>0.28431683433109711</v>
      </c>
      <c r="S24" s="21">
        <f t="shared" si="10"/>
        <v>-5.8572058874817645E-2</v>
      </c>
      <c r="T24" s="20">
        <f t="shared" si="11"/>
        <v>-5.8192852048463051</v>
      </c>
      <c r="U24" s="20">
        <f t="shared" si="12"/>
        <v>0.21357477264592084</v>
      </c>
      <c r="V24" s="20">
        <f t="shared" si="13"/>
        <v>7.357438128250085E-2</v>
      </c>
      <c r="W24" s="20">
        <f t="shared" si="14"/>
        <v>0.19586787674799289</v>
      </c>
      <c r="X24" s="21">
        <f t="shared" si="15"/>
        <v>0.13049898806109811</v>
      </c>
    </row>
    <row r="26" spans="9:24" x14ac:dyDescent="0.25">
      <c r="I26" s="28" t="s">
        <v>25</v>
      </c>
      <c r="J26" s="43" t="e">
        <f>MAX(T36:T1048576)</f>
        <v>#VALUE!</v>
      </c>
    </row>
    <row r="27" spans="9:24" x14ac:dyDescent="0.25">
      <c r="I27" s="27"/>
    </row>
    <row r="28" spans="9:24" x14ac:dyDescent="0.25">
      <c r="I28" s="27"/>
      <c r="J28" s="27" t="s">
        <v>13</v>
      </c>
      <c r="K28" s="27" t="s">
        <v>26</v>
      </c>
    </row>
    <row r="29" spans="9:24" x14ac:dyDescent="0.25">
      <c r="I29" s="28" t="s">
        <v>28</v>
      </c>
      <c r="J29" s="33">
        <v>0</v>
      </c>
      <c r="K29" s="33">
        <v>0.02</v>
      </c>
    </row>
    <row r="30" spans="9:24" x14ac:dyDescent="0.25">
      <c r="I30" s="28" t="s">
        <v>27</v>
      </c>
      <c r="J30" s="36" t="e">
        <f>INDEX($P$37:$T$1048576,MATCH(LARGE($T$37:$T$1048576,1),$T$37:$T$1048576,0),1)</f>
        <v>#VALUE!</v>
      </c>
      <c r="K30" s="36" t="e">
        <f>INDEX($P$37:$T$1048576,MATCH(LARGE($T$37:$T$1048576,1),$T$37:$T$1048576,0),2)</f>
        <v>#VALUE!</v>
      </c>
    </row>
    <row r="31" spans="9:24" x14ac:dyDescent="0.25">
      <c r="I31" s="28" t="s">
        <v>29</v>
      </c>
      <c r="J31" s="36" t="e">
        <f>MAX(P37:P1048576)</f>
        <v>#VALUE!</v>
      </c>
      <c r="K31" s="36" t="e">
        <f>K29+J26*J31</f>
        <v>#VALUE!</v>
      </c>
    </row>
    <row r="33" spans="1:27" x14ac:dyDescent="0.25">
      <c r="I33" s="7" t="s">
        <v>15</v>
      </c>
      <c r="J33" s="8"/>
      <c r="K33" s="8"/>
      <c r="L33" s="8"/>
      <c r="M33" s="8"/>
      <c r="N33" s="8"/>
      <c r="O33" s="8"/>
      <c r="P33" s="8"/>
      <c r="Q33" s="8"/>
      <c r="R33" s="8"/>
      <c r="S33" s="37"/>
      <c r="T33" s="40"/>
      <c r="V33" s="7" t="s">
        <v>14</v>
      </c>
      <c r="W33" s="8"/>
      <c r="X33" s="8"/>
      <c r="Y33" s="8"/>
      <c r="Z33" s="8"/>
      <c r="AA33" s="37"/>
    </row>
    <row r="34" spans="1:27" x14ac:dyDescent="0.25">
      <c r="I34" s="28" t="s">
        <v>10</v>
      </c>
      <c r="J34" s="41">
        <f>AVERAGE(O13:O24)</f>
        <v>0.4371369664075177</v>
      </c>
      <c r="K34" s="41">
        <f>AVERAGE(P13:P24)</f>
        <v>0.20326319126927517</v>
      </c>
      <c r="L34" s="41">
        <f>AVERAGE(Q13:Q24)</f>
        <v>1.8557813196559275E-2</v>
      </c>
      <c r="M34" s="41">
        <f>AVERAGE(R13:R24)</f>
        <v>0.48018471107909</v>
      </c>
      <c r="N34" s="41">
        <f>AVERAGE(S13:S24)</f>
        <v>7.192692918628045E-2</v>
      </c>
      <c r="V34" s="13"/>
      <c r="W34" s="38" t="str">
        <f>J36</f>
        <v>OIL</v>
      </c>
      <c r="X34" s="38" t="str">
        <f>K36</f>
        <v>GOOG</v>
      </c>
      <c r="Y34" s="38" t="str">
        <f>L36</f>
        <v>GOLD</v>
      </c>
      <c r="Z34" s="38" t="str">
        <f>M36</f>
        <v>AMZN</v>
      </c>
      <c r="AA34" s="39" t="str">
        <f>N36</f>
        <v>STF</v>
      </c>
    </row>
    <row r="35" spans="1:27" x14ac:dyDescent="0.25">
      <c r="V35" s="13" t="str">
        <f t="array" ref="V35:V39">TRANSPOSE(W34:AA34)</f>
        <v>OIL</v>
      </c>
      <c r="W35" s="17">
        <f t="array" ref="W35:AA39">MMULT(TRANSPOSE(T13:X24),T13:X24)/ROWS(T13:X24)</f>
        <v>3.1597403621749378</v>
      </c>
      <c r="X35" s="17">
        <v>-5.153702470508234E-2</v>
      </c>
      <c r="Y35" s="17">
        <v>1.3143172036416698E-2</v>
      </c>
      <c r="Z35" s="17">
        <v>-1.2838086416971595E-2</v>
      </c>
      <c r="AA35" s="18">
        <v>-4.1247389738146449E-2</v>
      </c>
    </row>
    <row r="36" spans="1:27" x14ac:dyDescent="0.25">
      <c r="J36" s="29" t="str">
        <f>J11</f>
        <v>OIL</v>
      </c>
      <c r="K36" s="29" t="str">
        <f>K11</f>
        <v>GOOG</v>
      </c>
      <c r="L36" s="29" t="str">
        <f>L11</f>
        <v>GOLD</v>
      </c>
      <c r="M36" s="29" t="str">
        <f>M11</f>
        <v>AMZN</v>
      </c>
      <c r="N36" s="29" t="str">
        <f>N11</f>
        <v>STF</v>
      </c>
      <c r="O36" s="34" t="s">
        <v>12</v>
      </c>
      <c r="P36" s="27" t="s">
        <v>13</v>
      </c>
      <c r="Q36" s="27" t="s">
        <v>19</v>
      </c>
      <c r="R36" s="27" t="s">
        <v>24</v>
      </c>
      <c r="S36" s="27" t="s">
        <v>18</v>
      </c>
      <c r="T36" s="27" t="s">
        <v>25</v>
      </c>
      <c r="V36" s="13" t="str">
        <v>GOOG</v>
      </c>
      <c r="W36" s="17">
        <v>-5.153702470508234E-2</v>
      </c>
      <c r="X36" s="17">
        <v>0.14892923169728453</v>
      </c>
      <c r="Y36" s="17">
        <v>-1.3518535928166981E-2</v>
      </c>
      <c r="Z36" s="17">
        <v>0.20816676264730424</v>
      </c>
      <c r="AA36" s="18">
        <v>3.1823047638038712E-2</v>
      </c>
    </row>
    <row r="37" spans="1:27" x14ac:dyDescent="0.25">
      <c r="I37" s="28" t="s">
        <v>11</v>
      </c>
      <c r="J37" s="33">
        <v>0</v>
      </c>
      <c r="K37" s="33">
        <v>0</v>
      </c>
      <c r="L37" s="33">
        <v>1</v>
      </c>
      <c r="M37" s="33">
        <v>0</v>
      </c>
      <c r="N37" s="33">
        <v>0</v>
      </c>
      <c r="O37" s="35">
        <f t="shared" ref="O37:O47" si="18">SUM(J37:N37)</f>
        <v>1</v>
      </c>
      <c r="P37" s="36" t="e">
        <f>SQRT(MMULT(MMULT(J37:N37,$W$35:$AA$39),TRANSPOSE(J37:N37)))</f>
        <v>#VALUE!</v>
      </c>
      <c r="Q37" s="36">
        <f t="array" ref="Q37">MMULT(J37:N37,TRANSPOSE($J$34:$N$34))</f>
        <v>1.8557813196559275E-2</v>
      </c>
      <c r="R37" t="str">
        <f t="shared" ref="R37:R47" si="19">TEXT(J37*100,"0")&amp;"/"&amp;TEXT(K37*100,"0")&amp;"/"&amp;TEXT(L37*100,"0")&amp;"/"&amp;TEXT(M37*100,"0")&amp;"/"&amp;TEXT(N37*100,"0")</f>
        <v>0/0/100/0/0</v>
      </c>
      <c r="T37" s="42" t="e">
        <f t="shared" ref="T37:T47" si="20">(Q37-$K$29)/P37</f>
        <v>#VALUE!</v>
      </c>
      <c r="V37" s="13" t="str">
        <v>GOLD</v>
      </c>
      <c r="W37" s="17">
        <v>1.3143172036416698E-2</v>
      </c>
      <c r="X37" s="17">
        <v>-1.3518535928166981E-2</v>
      </c>
      <c r="Y37" s="17">
        <v>0.18555709716530686</v>
      </c>
      <c r="Z37" s="17">
        <v>1.3858897336978059E-2</v>
      </c>
      <c r="AA37" s="18">
        <v>2.1444572118210704E-2</v>
      </c>
    </row>
    <row r="38" spans="1:27" x14ac:dyDescent="0.25">
      <c r="I38" s="28" t="s">
        <v>11</v>
      </c>
      <c r="J38" s="33">
        <v>3.4461823428125933E-3</v>
      </c>
      <c r="K38" s="33">
        <v>0</v>
      </c>
      <c r="L38" s="33">
        <v>5.9688257728269647E-2</v>
      </c>
      <c r="M38" s="33">
        <v>0</v>
      </c>
      <c r="N38" s="33">
        <v>0.93686555961020412</v>
      </c>
      <c r="O38" s="35">
        <f t="shared" si="18"/>
        <v>0.99999999968128639</v>
      </c>
      <c r="P38" s="36">
        <f t="array" ref="P38">SQRT(MMULT(MMULT(J38:N38,$W$35:$AA$39),TRANSPOSE(J38:N38)))</f>
        <v>0.15511686134237335</v>
      </c>
      <c r="Q38" s="36">
        <f t="array" ref="Q38">MMULT(J38:N38,TRANSPOSE($J$34:$N$34))</f>
        <v>6.9999999995121728E-2</v>
      </c>
      <c r="R38" t="str">
        <f t="shared" si="19"/>
        <v>0/0/6/0/94</v>
      </c>
      <c r="S38" t="s">
        <v>23</v>
      </c>
      <c r="T38" s="42">
        <f t="shared" si="20"/>
        <v>0.3223376205682883</v>
      </c>
      <c r="V38" s="13" t="str">
        <v>AMZN</v>
      </c>
      <c r="W38" s="17">
        <v>-1.2838086416971595E-2</v>
      </c>
      <c r="X38" s="17">
        <v>0.20816676264730424</v>
      </c>
      <c r="Y38" s="17">
        <v>1.3858897336978059E-2</v>
      </c>
      <c r="Z38" s="17">
        <v>0.36307767778762984</v>
      </c>
      <c r="AA38" s="18">
        <v>2.6113196482852156E-2</v>
      </c>
    </row>
    <row r="39" spans="1:27" x14ac:dyDescent="0.25">
      <c r="I39" s="28" t="s">
        <v>11</v>
      </c>
      <c r="J39" s="33">
        <v>0</v>
      </c>
      <c r="K39" s="33">
        <v>0</v>
      </c>
      <c r="L39" s="33">
        <v>0</v>
      </c>
      <c r="M39" s="33">
        <v>0</v>
      </c>
      <c r="N39" s="33">
        <v>1</v>
      </c>
      <c r="O39" s="35">
        <f t="shared" si="18"/>
        <v>1</v>
      </c>
      <c r="P39" s="36">
        <f t="array" ref="P39">SQRT(MMULT(MMULT(J39:N39,$W$35:$AA$39),TRANSPOSE(J39:N39)))</f>
        <v>0.15550657773846702</v>
      </c>
      <c r="Q39" s="36">
        <f t="array" ref="Q39">MMULT(J39:N39,TRANSPOSE($J$34:$N$34))</f>
        <v>7.192692918628045E-2</v>
      </c>
      <c r="R39" t="str">
        <f t="shared" si="19"/>
        <v>0/0/0/0/100</v>
      </c>
      <c r="T39" s="42">
        <f t="shared" si="20"/>
        <v>0.33392111087166892</v>
      </c>
      <c r="V39" s="22" t="str">
        <v>STF</v>
      </c>
      <c r="W39" s="20">
        <v>-4.1247389738146449E-2</v>
      </c>
      <c r="X39" s="20">
        <v>3.1823047638038712E-2</v>
      </c>
      <c r="Y39" s="20">
        <v>2.1444572118210704E-2</v>
      </c>
      <c r="Z39" s="20">
        <v>2.6113196482852156E-2</v>
      </c>
      <c r="AA39" s="21">
        <v>2.4182295719929889E-2</v>
      </c>
    </row>
    <row r="40" spans="1:27" x14ac:dyDescent="0.25">
      <c r="B40" s="42"/>
      <c r="C40" s="42"/>
      <c r="D40" s="42"/>
      <c r="E40" s="42"/>
      <c r="I40" s="28" t="s">
        <v>11</v>
      </c>
      <c r="J40" s="33">
        <v>1.9862594504705296E-2</v>
      </c>
      <c r="K40" s="33">
        <v>0</v>
      </c>
      <c r="L40" s="33">
        <v>9.6075500563095433E-3</v>
      </c>
      <c r="M40" s="33">
        <v>0</v>
      </c>
      <c r="N40" s="33">
        <v>0.9705298554389854</v>
      </c>
      <c r="O40" s="35">
        <f t="shared" si="18"/>
        <v>1.0000000000000002</v>
      </c>
      <c r="P40" s="36">
        <f t="array" ref="P40">SQRT(MMULT(MMULT(J40:N40,$W$35:$AA$39),TRANSPOSE(J40:N40)))</f>
        <v>0.15118321321787245</v>
      </c>
      <c r="Q40" s="36">
        <f t="array" ref="Q40">MMULT(J40:N40,TRANSPOSE($J$34:$N$34))</f>
        <v>7.8668201611321986E-2</v>
      </c>
      <c r="R40" t="str">
        <f t="shared" si="19"/>
        <v>2/0/1/0/97</v>
      </c>
      <c r="S40" t="s">
        <v>16</v>
      </c>
      <c r="T40" s="42">
        <f t="shared" si="20"/>
        <v>0.38806029030997202</v>
      </c>
    </row>
    <row r="41" spans="1:27" x14ac:dyDescent="0.25">
      <c r="I41" s="28" t="s">
        <v>11</v>
      </c>
      <c r="J41" s="33">
        <v>2.0747947855003918E-2</v>
      </c>
      <c r="K41" s="33">
        <v>0</v>
      </c>
      <c r="L41" s="33">
        <v>6.9756684167321548E-3</v>
      </c>
      <c r="M41" s="33">
        <v>2.1260919207315974E-3</v>
      </c>
      <c r="N41" s="33">
        <v>0.97015029190622826</v>
      </c>
      <c r="O41" s="35">
        <f t="shared" si="18"/>
        <v>1.0000000000986959</v>
      </c>
      <c r="P41" s="36">
        <f t="array" ref="P41">SQRT(MMULT(MMULT(J41:N41,$W$35:$AA$39),TRANSPOSE(J41:N41)))</f>
        <v>0.15123356180723135</v>
      </c>
      <c r="Q41" s="36">
        <f t="array" ref="Q41">MMULT(J41:N41,TRANSPOSE($J$34:$N$34))</f>
        <v>7.99999963165893E-2</v>
      </c>
      <c r="R41" t="str">
        <f t="shared" si="19"/>
        <v>2/0/1/0/97</v>
      </c>
      <c r="S41" t="s">
        <v>22</v>
      </c>
      <c r="T41" s="42">
        <f t="shared" si="20"/>
        <v>0.39673730883272995</v>
      </c>
    </row>
    <row r="42" spans="1:27" x14ac:dyDescent="0.25">
      <c r="I42" s="28" t="s">
        <v>11</v>
      </c>
      <c r="J42" s="33">
        <v>2.4646247404085615E-2</v>
      </c>
      <c r="K42" s="33">
        <v>0</v>
      </c>
      <c r="L42" s="33">
        <v>0</v>
      </c>
      <c r="M42" s="33">
        <v>4.6715545979707118E-2</v>
      </c>
      <c r="N42" s="33">
        <v>0.92863861557988436</v>
      </c>
      <c r="O42" s="35">
        <f t="shared" si="18"/>
        <v>1.0000004089636771</v>
      </c>
      <c r="P42" s="36">
        <f t="array" ref="P42">SQRT(MMULT(MMULT(J42:N42,$W$35:$AA$39),TRANSPOSE(J42:N42)))</f>
        <v>0.15464088367163656</v>
      </c>
      <c r="Q42" s="36">
        <f t="array" ref="Q42">MMULT(J42:N42,TRANSPOSE($J$34:$N$34))</f>
        <v>0.10000000071517862</v>
      </c>
      <c r="R42" t="str">
        <f t="shared" si="19"/>
        <v>2/0/0/5/93</v>
      </c>
      <c r="S42" t="s">
        <v>20</v>
      </c>
      <c r="T42" s="42">
        <f t="shared" si="20"/>
        <v>0.51732762265540388</v>
      </c>
    </row>
    <row r="43" spans="1:27" x14ac:dyDescent="0.25">
      <c r="I43" s="28" t="s">
        <v>11</v>
      </c>
      <c r="J43" s="33">
        <v>2.8484614553104675E-2</v>
      </c>
      <c r="K43" s="33">
        <v>0</v>
      </c>
      <c r="L43" s="33">
        <v>0</v>
      </c>
      <c r="M43" s="33">
        <v>9.2270633157349555E-2</v>
      </c>
      <c r="N43" s="33">
        <v>0.87924475192591789</v>
      </c>
      <c r="O43" s="35">
        <f t="shared" si="18"/>
        <v>0.99999999963637209</v>
      </c>
      <c r="P43" s="36">
        <f t="array" ref="P43">SQRT(MMULT(MMULT(J43:N43,$W$35:$AA$39),TRANSPOSE(J43:N43)))</f>
        <v>0.16264393596480561</v>
      </c>
      <c r="Q43" s="36">
        <f t="array" ref="Q43">MMULT(J43:N43,TRANSPOSE($J$34:$N$34))</f>
        <v>0.12000000032796242</v>
      </c>
      <c r="R43" t="str">
        <f t="shared" si="19"/>
        <v>3/0/0/9/88</v>
      </c>
      <c r="S43" t="s">
        <v>21</v>
      </c>
      <c r="T43" s="42">
        <f t="shared" si="20"/>
        <v>0.61484001684268963</v>
      </c>
    </row>
    <row r="44" spans="1:27" x14ac:dyDescent="0.25">
      <c r="I44" s="28" t="s">
        <v>11</v>
      </c>
      <c r="J44" s="33">
        <v>0</v>
      </c>
      <c r="K44" s="33">
        <v>1</v>
      </c>
      <c r="L44" s="33">
        <v>0</v>
      </c>
      <c r="M44" s="33">
        <v>0</v>
      </c>
      <c r="N44" s="33">
        <v>0</v>
      </c>
      <c r="O44" s="35">
        <f t="shared" si="18"/>
        <v>1</v>
      </c>
      <c r="P44" s="36">
        <f t="array" ref="P44">SQRT(MMULT(MMULT(J44:N44,$W$35:$AA$39),TRANSPOSE(J44:N44)))</f>
        <v>0.38591350286985882</v>
      </c>
      <c r="Q44" s="36">
        <f t="array" ref="Q44">MMULT(J44:N44,TRANSPOSE($J$34:$N$34))</f>
        <v>0.20326319126927517</v>
      </c>
      <c r="R44" t="str">
        <f t="shared" si="19"/>
        <v>0/100/0/0/0</v>
      </c>
      <c r="T44" s="42">
        <f t="shared" si="20"/>
        <v>0.47488152113474202</v>
      </c>
    </row>
    <row r="45" spans="1:27" x14ac:dyDescent="0.25">
      <c r="A45" s="27" t="s">
        <v>0</v>
      </c>
      <c r="B45" s="3" t="s">
        <v>1</v>
      </c>
      <c r="C45" s="3" t="s">
        <v>2</v>
      </c>
      <c r="D45" s="3" t="s">
        <v>3</v>
      </c>
      <c r="E45" s="3" t="s">
        <v>4</v>
      </c>
      <c r="F45" s="3" t="s">
        <v>5</v>
      </c>
      <c r="I45" s="28" t="s">
        <v>30</v>
      </c>
      <c r="J45" s="33">
        <v>6.1520045589433782E-2</v>
      </c>
      <c r="K45" s="33">
        <v>0</v>
      </c>
      <c r="L45" s="33">
        <v>0</v>
      </c>
      <c r="M45" s="33">
        <v>0.48434225945175718</v>
      </c>
      <c r="N45" s="33">
        <v>0.45413769495880907</v>
      </c>
      <c r="O45" s="35">
        <f t="shared" si="18"/>
        <v>1</v>
      </c>
      <c r="P45" s="36">
        <f t="array" ref="P45">SQRT(MMULT(MMULT(J45:N45,$W$35:$AA$39),TRANSPOSE(J45:N45)))</f>
        <v>0.33247153729429951</v>
      </c>
      <c r="Q45" s="36">
        <f t="array" ref="Q45">MMULT(J45:N45,TRANSPOSE($J$34:$N$34))</f>
        <v>0.29213116384657584</v>
      </c>
      <c r="R45" t="str">
        <f t="shared" si="19"/>
        <v>6/0/0/48/45</v>
      </c>
      <c r="T45" s="42">
        <f t="shared" si="20"/>
        <v>0.81850965667984033</v>
      </c>
    </row>
    <row r="46" spans="1:27" x14ac:dyDescent="0.25">
      <c r="A46" s="1">
        <v>38718</v>
      </c>
      <c r="B46" s="2" t="s">
        <v>6</v>
      </c>
      <c r="C46" s="2">
        <v>214.93206799999999</v>
      </c>
      <c r="D46" s="2">
        <v>26.981037000000001</v>
      </c>
      <c r="E46" s="2">
        <v>44.82</v>
      </c>
      <c r="F46" s="2">
        <v>31.586559000000001</v>
      </c>
      <c r="I46" s="28" t="s">
        <v>11</v>
      </c>
      <c r="J46" s="33">
        <v>1</v>
      </c>
      <c r="K46" s="33">
        <v>0</v>
      </c>
      <c r="L46" s="33">
        <v>0</v>
      </c>
      <c r="M46" s="33">
        <v>0</v>
      </c>
      <c r="N46" s="33">
        <v>0</v>
      </c>
      <c r="O46" s="35">
        <f t="shared" si="18"/>
        <v>1</v>
      </c>
      <c r="P46" s="36">
        <f t="array" ref="P46">SQRT(MMULT(MMULT(J46:N46,$W$35:$AA$39),TRANSPOSE(J46:N46)))</f>
        <v>1.777565853119073</v>
      </c>
      <c r="Q46" s="36">
        <f t="array" ref="Q46">MMULT(J46:N46,TRANSPOSE($J$34:$N$34))</f>
        <v>0.4371369664075177</v>
      </c>
      <c r="R46" t="str">
        <f t="shared" si="19"/>
        <v>100/0/0/0/0</v>
      </c>
      <c r="T46" s="42">
        <f t="shared" si="20"/>
        <v>0.2346675177606346</v>
      </c>
    </row>
    <row r="47" spans="1:27" x14ac:dyDescent="0.25">
      <c r="A47" s="1">
        <v>38749</v>
      </c>
      <c r="B47" s="2" t="s">
        <v>6</v>
      </c>
      <c r="C47" s="2">
        <v>180.13836699999999</v>
      </c>
      <c r="D47" s="2">
        <v>23.473333</v>
      </c>
      <c r="E47" s="2">
        <v>37.439999</v>
      </c>
      <c r="F47" s="2">
        <v>31.746592</v>
      </c>
      <c r="I47" s="28" t="s">
        <v>11</v>
      </c>
      <c r="J47" s="33">
        <v>0</v>
      </c>
      <c r="K47" s="33">
        <v>0</v>
      </c>
      <c r="L47" s="33">
        <v>0</v>
      </c>
      <c r="M47" s="33">
        <v>0.99999997671693541</v>
      </c>
      <c r="N47" s="33">
        <v>0</v>
      </c>
      <c r="O47" s="35">
        <f t="shared" si="18"/>
        <v>0.99999997671693541</v>
      </c>
      <c r="P47" s="36">
        <f t="array" ref="P47">SQRT(MMULT(MMULT(J47:N47,$W$35:$AA$39),TRANSPOSE(J47:N47)))</f>
        <v>0.60255925922726306</v>
      </c>
      <c r="Q47" s="36">
        <f t="array" ref="Q47">MMULT(J47:N47,TRANSPOSE($J$34:$N$34))</f>
        <v>0.48018469989891838</v>
      </c>
      <c r="R47" t="str">
        <f t="shared" si="19"/>
        <v>0/0/0/100/0</v>
      </c>
      <c r="S47" t="s">
        <v>17</v>
      </c>
      <c r="T47" s="42">
        <f t="shared" si="20"/>
        <v>0.76371691721918045</v>
      </c>
    </row>
    <row r="48" spans="1:27" x14ac:dyDescent="0.25">
      <c r="A48" s="1">
        <v>38777</v>
      </c>
      <c r="B48" s="2" t="s">
        <v>6</v>
      </c>
      <c r="C48" s="2">
        <v>193.739914</v>
      </c>
      <c r="D48" s="2">
        <v>23.361837000000001</v>
      </c>
      <c r="E48" s="2">
        <v>36.529998999999997</v>
      </c>
      <c r="F48" s="2">
        <v>32.398994000000002</v>
      </c>
    </row>
    <row r="49" spans="1:6" x14ac:dyDescent="0.25">
      <c r="A49" s="1">
        <v>38808</v>
      </c>
      <c r="B49" s="2" t="s">
        <v>6</v>
      </c>
      <c r="C49" s="2">
        <v>207.619629</v>
      </c>
      <c r="D49" s="2">
        <v>26.140560000000001</v>
      </c>
      <c r="E49" s="2">
        <v>35.209999000000003</v>
      </c>
      <c r="F49" s="2">
        <v>33.014476999999999</v>
      </c>
    </row>
    <row r="50" spans="1:6" x14ac:dyDescent="0.25">
      <c r="A50" s="1">
        <v>38838</v>
      </c>
      <c r="B50" s="2" t="s">
        <v>6</v>
      </c>
      <c r="C50" s="2">
        <v>184.70864900000001</v>
      </c>
      <c r="D50" s="2">
        <v>26.252058000000002</v>
      </c>
      <c r="E50" s="2">
        <v>34.610000999999997</v>
      </c>
      <c r="F50" s="2">
        <v>32.485165000000002</v>
      </c>
    </row>
    <row r="51" spans="1:6" x14ac:dyDescent="0.25">
      <c r="A51" s="1">
        <v>38869</v>
      </c>
      <c r="B51" s="2" t="s">
        <v>6</v>
      </c>
      <c r="C51" s="2">
        <v>208.31014999999999</v>
      </c>
      <c r="D51" s="2">
        <v>25.476455999999999</v>
      </c>
      <c r="E51" s="2">
        <v>38.68</v>
      </c>
      <c r="F51" s="2">
        <v>32.029708999999997</v>
      </c>
    </row>
    <row r="52" spans="1:6" x14ac:dyDescent="0.25">
      <c r="A52" s="1">
        <v>38899</v>
      </c>
      <c r="B52" s="2" t="s">
        <v>6</v>
      </c>
      <c r="C52" s="2">
        <v>192.05088799999999</v>
      </c>
      <c r="D52" s="2">
        <v>26.509283</v>
      </c>
      <c r="E52" s="2">
        <v>26.889999</v>
      </c>
      <c r="F52" s="2">
        <v>32.653961000000002</v>
      </c>
    </row>
    <row r="53" spans="1:6" x14ac:dyDescent="0.25">
      <c r="A53" s="1">
        <v>38930</v>
      </c>
      <c r="B53" s="2">
        <v>47.41</v>
      </c>
      <c r="C53" s="2">
        <v>188.04196200000001</v>
      </c>
      <c r="D53" s="2">
        <v>28.815933000000001</v>
      </c>
      <c r="E53" s="2">
        <v>30.83</v>
      </c>
      <c r="F53" s="2">
        <v>33.518177000000001</v>
      </c>
    </row>
    <row r="54" spans="1:6" x14ac:dyDescent="0.25">
      <c r="A54" s="1">
        <v>38961</v>
      </c>
      <c r="B54" s="2">
        <v>41.880001</v>
      </c>
      <c r="C54" s="2">
        <v>199.65145899999999</v>
      </c>
      <c r="D54" s="2">
        <v>26.440424</v>
      </c>
      <c r="E54" s="2">
        <v>32.119999</v>
      </c>
      <c r="F54" s="2">
        <v>33.835273999999998</v>
      </c>
    </row>
    <row r="55" spans="1:6" x14ac:dyDescent="0.25">
      <c r="A55" s="1">
        <v>38991</v>
      </c>
      <c r="B55" s="2">
        <v>38.049999</v>
      </c>
      <c r="C55" s="2">
        <v>236.655777</v>
      </c>
      <c r="D55" s="2">
        <v>26.681414</v>
      </c>
      <c r="E55" s="2">
        <v>38.090000000000003</v>
      </c>
      <c r="F55" s="2">
        <v>34.954407000000003</v>
      </c>
    </row>
    <row r="56" spans="1:6" x14ac:dyDescent="0.25">
      <c r="A56" s="1">
        <v>39022</v>
      </c>
      <c r="B56" s="2">
        <v>39.830002</v>
      </c>
      <c r="C56" s="2">
        <v>240.83857699999999</v>
      </c>
      <c r="D56" s="2">
        <v>27.060127000000001</v>
      </c>
      <c r="E56" s="2">
        <v>40.340000000000003</v>
      </c>
      <c r="F56" s="2">
        <v>35.426929000000001</v>
      </c>
    </row>
    <row r="57" spans="1:6" x14ac:dyDescent="0.25">
      <c r="A57" s="1">
        <v>39052</v>
      </c>
      <c r="B57" s="2">
        <v>38.060001</v>
      </c>
      <c r="C57" s="2">
        <v>228.752182</v>
      </c>
      <c r="D57" s="2">
        <v>26.521277999999999</v>
      </c>
      <c r="E57" s="2">
        <v>39.459999000000003</v>
      </c>
      <c r="F57" s="2">
        <v>35.370967999999998</v>
      </c>
    </row>
    <row r="58" spans="1:6" x14ac:dyDescent="0.25">
      <c r="A58" s="1">
        <v>39083</v>
      </c>
      <c r="B58" s="2">
        <v>35.650002000000001</v>
      </c>
      <c r="C58" s="2">
        <v>249.12965399999999</v>
      </c>
      <c r="D58" s="2">
        <v>25.588282</v>
      </c>
      <c r="E58" s="2">
        <v>37.669998</v>
      </c>
      <c r="F58" s="2">
        <v>36.294620999999999</v>
      </c>
    </row>
    <row r="59" spans="1:6" x14ac:dyDescent="0.25">
      <c r="A59" s="1">
        <v>39114</v>
      </c>
      <c r="B59" s="2">
        <v>37.619999</v>
      </c>
      <c r="C59" s="2">
        <v>223.27282700000001</v>
      </c>
      <c r="D59" s="2">
        <v>25.804245000000002</v>
      </c>
      <c r="E59" s="2">
        <v>39.139999000000003</v>
      </c>
      <c r="F59" s="2">
        <v>35.898879999999998</v>
      </c>
    </row>
    <row r="60" spans="1:6" x14ac:dyDescent="0.25">
      <c r="A60" s="1">
        <v>39142</v>
      </c>
      <c r="B60" s="2">
        <v>39</v>
      </c>
      <c r="C60" s="2">
        <v>227.59968599999999</v>
      </c>
      <c r="D60" s="2">
        <v>24.663923</v>
      </c>
      <c r="E60" s="2">
        <v>39.790000999999997</v>
      </c>
      <c r="F60" s="2">
        <v>36.426524999999998</v>
      </c>
    </row>
    <row r="61" spans="1:6" x14ac:dyDescent="0.25">
      <c r="A61" s="1">
        <v>39173</v>
      </c>
      <c r="B61" s="2">
        <v>37.5</v>
      </c>
      <c r="C61" s="2">
        <v>234.166977</v>
      </c>
      <c r="D61" s="2">
        <v>24.283808000000001</v>
      </c>
      <c r="E61" s="2">
        <v>61.330002</v>
      </c>
      <c r="F61" s="2">
        <v>37.902678999999999</v>
      </c>
    </row>
    <row r="62" spans="1:6" x14ac:dyDescent="0.25">
      <c r="A62" s="1">
        <v>39203</v>
      </c>
      <c r="B62" s="2">
        <v>35.790000999999997</v>
      </c>
      <c r="C62" s="2">
        <v>247.34625199999999</v>
      </c>
      <c r="D62" s="2">
        <v>25.16497</v>
      </c>
      <c r="E62" s="2">
        <v>69.139999000000003</v>
      </c>
      <c r="F62" s="2">
        <v>38.901443</v>
      </c>
    </row>
    <row r="63" spans="1:6" x14ac:dyDescent="0.25">
      <c r="A63" s="1">
        <v>39234</v>
      </c>
      <c r="B63" s="2">
        <v>38.979999999999997</v>
      </c>
      <c r="C63" s="2">
        <v>259.66116299999999</v>
      </c>
      <c r="D63" s="2">
        <v>25.244164999999999</v>
      </c>
      <c r="E63" s="2">
        <v>68.410004000000001</v>
      </c>
      <c r="F63" s="2">
        <v>38.179070000000003</v>
      </c>
    </row>
    <row r="64" spans="1:6" x14ac:dyDescent="0.25">
      <c r="A64" s="1">
        <v>39264</v>
      </c>
      <c r="B64" s="2">
        <v>43</v>
      </c>
      <c r="C64" s="2">
        <v>253.35218800000001</v>
      </c>
      <c r="D64" s="2">
        <v>28.570108000000001</v>
      </c>
      <c r="E64" s="2">
        <v>78.540001000000004</v>
      </c>
      <c r="F64" s="2">
        <v>37.944664000000003</v>
      </c>
    </row>
    <row r="65" spans="1:6" x14ac:dyDescent="0.25">
      <c r="A65" s="1">
        <v>39295</v>
      </c>
      <c r="B65" s="2">
        <v>41.130001</v>
      </c>
      <c r="C65" s="2">
        <v>255.96021999999999</v>
      </c>
      <c r="D65" s="2">
        <v>28.240117999999999</v>
      </c>
      <c r="E65" s="2">
        <v>79.910004000000001</v>
      </c>
      <c r="F65" s="2">
        <v>38.775471000000003</v>
      </c>
    </row>
    <row r="66" spans="1:6" x14ac:dyDescent="0.25">
      <c r="A66" s="1">
        <v>39326</v>
      </c>
      <c r="B66" s="2">
        <v>46.32</v>
      </c>
      <c r="C66" s="2">
        <v>281.80215500000003</v>
      </c>
      <c r="D66" s="2">
        <v>34.978836000000001</v>
      </c>
      <c r="E66" s="2">
        <v>93.150002000000001</v>
      </c>
      <c r="F66" s="2">
        <v>40.360984999999999</v>
      </c>
    </row>
    <row r="67" spans="1:6" x14ac:dyDescent="0.25">
      <c r="A67" s="1">
        <v>39356</v>
      </c>
      <c r="B67" s="2">
        <v>54.279998999999997</v>
      </c>
      <c r="C67" s="2">
        <v>351.21566799999999</v>
      </c>
      <c r="D67" s="2">
        <v>38.322166000000003</v>
      </c>
      <c r="E67" s="2">
        <v>89.150002000000001</v>
      </c>
      <c r="F67" s="2">
        <v>41.007880999999998</v>
      </c>
    </row>
    <row r="68" spans="1:6" x14ac:dyDescent="0.25">
      <c r="A68" s="1">
        <v>39387</v>
      </c>
      <c r="B68" s="2">
        <v>51.529998999999997</v>
      </c>
      <c r="C68" s="2">
        <v>344.26092499999999</v>
      </c>
      <c r="D68" s="2">
        <v>35.178558000000002</v>
      </c>
      <c r="E68" s="2">
        <v>90.559997999999993</v>
      </c>
      <c r="F68" s="2">
        <v>40.265861999999998</v>
      </c>
    </row>
    <row r="69" spans="1:6" x14ac:dyDescent="0.25">
      <c r="A69" s="1">
        <v>39417</v>
      </c>
      <c r="B69" s="2">
        <v>56.150002000000001</v>
      </c>
      <c r="C69" s="2">
        <v>343.50582900000001</v>
      </c>
      <c r="D69" s="2">
        <v>36.649258000000003</v>
      </c>
      <c r="E69" s="2">
        <v>92.639999000000003</v>
      </c>
      <c r="F69" s="2">
        <v>38.642277</v>
      </c>
    </row>
    <row r="70" spans="1:6" x14ac:dyDescent="0.25">
      <c r="A70" s="1">
        <v>39448</v>
      </c>
      <c r="B70" s="2">
        <v>53.68</v>
      </c>
      <c r="C70" s="2">
        <v>280.326752</v>
      </c>
      <c r="D70" s="2">
        <v>44.833244000000001</v>
      </c>
      <c r="E70" s="2">
        <v>77.699996999999996</v>
      </c>
      <c r="F70" s="2">
        <v>38.201084000000002</v>
      </c>
    </row>
    <row r="71" spans="1:6" x14ac:dyDescent="0.25">
      <c r="A71" s="1">
        <v>39479</v>
      </c>
      <c r="B71" s="2">
        <v>59.709999000000003</v>
      </c>
      <c r="C71" s="2">
        <v>234.067612</v>
      </c>
      <c r="D71" s="2">
        <v>45.277743999999998</v>
      </c>
      <c r="E71" s="2">
        <v>64.470000999999996</v>
      </c>
      <c r="F71" s="2">
        <v>38.068461999999997</v>
      </c>
    </row>
    <row r="72" spans="1:6" x14ac:dyDescent="0.25">
      <c r="A72" s="1">
        <v>39508</v>
      </c>
      <c r="B72" s="2">
        <v>60.43</v>
      </c>
      <c r="C72" s="2">
        <v>218.81184400000001</v>
      </c>
      <c r="D72" s="2">
        <v>37.869438000000002</v>
      </c>
      <c r="E72" s="2">
        <v>71.300003000000004</v>
      </c>
      <c r="F72" s="2">
        <v>38.234240999999997</v>
      </c>
    </row>
    <row r="73" spans="1:6" x14ac:dyDescent="0.25">
      <c r="A73" s="1">
        <v>39539</v>
      </c>
      <c r="B73" s="2">
        <v>68.720000999999996</v>
      </c>
      <c r="C73" s="2">
        <v>285.28945900000002</v>
      </c>
      <c r="D73" s="2">
        <v>33.659809000000003</v>
      </c>
      <c r="E73" s="2">
        <v>78.629997000000003</v>
      </c>
      <c r="F73" s="2">
        <v>39.460971999999998</v>
      </c>
    </row>
    <row r="74" spans="1:6" x14ac:dyDescent="0.25">
      <c r="A74" s="1">
        <v>39569</v>
      </c>
      <c r="B74" s="2">
        <v>76.370002999999997</v>
      </c>
      <c r="C74" s="2">
        <v>291.00726300000002</v>
      </c>
      <c r="D74" s="2">
        <v>35.115310999999998</v>
      </c>
      <c r="E74" s="2">
        <v>81.620002999999997</v>
      </c>
      <c r="F74" s="2">
        <v>39.765991</v>
      </c>
    </row>
    <row r="75" spans="1:6" x14ac:dyDescent="0.25">
      <c r="A75" s="1">
        <v>39600</v>
      </c>
      <c r="B75" s="2">
        <v>84.160004000000001</v>
      </c>
      <c r="C75" s="2">
        <v>261.50912499999998</v>
      </c>
      <c r="D75" s="2">
        <v>39.851551000000001</v>
      </c>
      <c r="E75" s="2">
        <v>73.330001999999993</v>
      </c>
      <c r="F75" s="2">
        <v>36.357674000000003</v>
      </c>
    </row>
    <row r="76" spans="1:6" x14ac:dyDescent="0.25">
      <c r="A76" s="1">
        <v>39630</v>
      </c>
      <c r="B76" s="2">
        <v>73.849997999999999</v>
      </c>
      <c r="C76" s="2">
        <v>235.34431499999999</v>
      </c>
      <c r="D76" s="2">
        <v>37.092601999999999</v>
      </c>
      <c r="E76" s="2">
        <v>76.339995999999999</v>
      </c>
      <c r="F76" s="2">
        <v>36.288868000000001</v>
      </c>
    </row>
    <row r="77" spans="1:6" x14ac:dyDescent="0.25">
      <c r="A77" s="1">
        <v>39661</v>
      </c>
      <c r="B77" s="2">
        <v>68.830001999999993</v>
      </c>
      <c r="C77" s="2">
        <v>230.14810199999999</v>
      </c>
      <c r="D77" s="2">
        <v>30.418565999999998</v>
      </c>
      <c r="E77" s="2">
        <v>80.809997999999993</v>
      </c>
      <c r="F77" s="2">
        <v>36.610897000000001</v>
      </c>
    </row>
    <row r="78" spans="1:6" x14ac:dyDescent="0.25">
      <c r="A78" s="1">
        <v>39692</v>
      </c>
      <c r="B78" s="2">
        <v>60.369999</v>
      </c>
      <c r="C78" s="2">
        <v>198.965912</v>
      </c>
      <c r="D78" s="2">
        <v>32.179031000000002</v>
      </c>
      <c r="E78" s="2">
        <v>72.760002</v>
      </c>
      <c r="F78" s="2">
        <v>34.329844999999999</v>
      </c>
    </row>
    <row r="79" spans="1:6" x14ac:dyDescent="0.25">
      <c r="A79" s="1">
        <v>39722</v>
      </c>
      <c r="B79" s="2">
        <v>40.259998000000003</v>
      </c>
      <c r="C79" s="2">
        <v>178.51890599999999</v>
      </c>
      <c r="D79" s="2">
        <v>19.917020999999998</v>
      </c>
      <c r="E79" s="2">
        <v>57.240001999999997</v>
      </c>
      <c r="F79" s="2">
        <v>29.378616000000001</v>
      </c>
    </row>
    <row r="80" spans="1:6" x14ac:dyDescent="0.25">
      <c r="A80" s="1">
        <v>39753</v>
      </c>
      <c r="B80" s="2">
        <v>30.17</v>
      </c>
      <c r="C80" s="2">
        <v>145.533447</v>
      </c>
      <c r="D80" s="2">
        <v>25.802790000000002</v>
      </c>
      <c r="E80" s="2">
        <v>42.700001</v>
      </c>
      <c r="F80" s="2">
        <v>28.35885</v>
      </c>
    </row>
    <row r="81" spans="1:6" x14ac:dyDescent="0.25">
      <c r="A81" s="1">
        <v>39783</v>
      </c>
      <c r="B81" s="2">
        <v>23.27</v>
      </c>
      <c r="C81" s="2">
        <v>152.83097799999999</v>
      </c>
      <c r="D81" s="2">
        <v>32.436092000000002</v>
      </c>
      <c r="E81" s="2">
        <v>51.279998999999997</v>
      </c>
      <c r="F81" s="2">
        <v>28.318595999999999</v>
      </c>
    </row>
    <row r="82" spans="1:6" x14ac:dyDescent="0.25">
      <c r="A82" s="1">
        <v>39814</v>
      </c>
      <c r="B82" s="2">
        <v>19.48</v>
      </c>
      <c r="C82" s="2">
        <v>168.17120399999999</v>
      </c>
      <c r="D82" s="2">
        <v>33.071238999999998</v>
      </c>
      <c r="E82" s="2">
        <v>58.82</v>
      </c>
      <c r="F82" s="2">
        <v>26.115518999999999</v>
      </c>
    </row>
    <row r="83" spans="1:6" x14ac:dyDescent="0.25">
      <c r="A83" s="1">
        <v>39845</v>
      </c>
      <c r="B83" s="2">
        <v>17.48</v>
      </c>
      <c r="C83" s="2">
        <v>167.90295399999999</v>
      </c>
      <c r="D83" s="2">
        <v>26.640471000000002</v>
      </c>
      <c r="E83" s="2">
        <v>64.790001000000004</v>
      </c>
      <c r="F83" s="2">
        <v>23.622489999999999</v>
      </c>
    </row>
    <row r="84" spans="1:6" x14ac:dyDescent="0.25">
      <c r="A84" s="1">
        <v>39873</v>
      </c>
      <c r="B84" s="2">
        <v>18.879999000000002</v>
      </c>
      <c r="C84" s="2">
        <v>172.90541099999999</v>
      </c>
      <c r="D84" s="2">
        <v>28.59881</v>
      </c>
      <c r="E84" s="2">
        <v>73.440002000000007</v>
      </c>
      <c r="F84" s="2">
        <v>25.373062000000001</v>
      </c>
    </row>
    <row r="85" spans="1:6" x14ac:dyDescent="0.25">
      <c r="A85" s="1">
        <v>39904</v>
      </c>
      <c r="B85" s="2">
        <v>18.559999000000001</v>
      </c>
      <c r="C85" s="2">
        <v>196.705612</v>
      </c>
      <c r="D85" s="2">
        <v>25.670120000000001</v>
      </c>
      <c r="E85" s="2">
        <v>80.519997000000004</v>
      </c>
      <c r="F85" s="2">
        <v>26.898845999999999</v>
      </c>
    </row>
    <row r="86" spans="1:6" x14ac:dyDescent="0.25">
      <c r="A86" s="1">
        <v>39934</v>
      </c>
      <c r="B86" s="2">
        <v>24</v>
      </c>
      <c r="C86" s="2">
        <v>207.26692199999999</v>
      </c>
      <c r="D86" s="2">
        <v>33.591693999999997</v>
      </c>
      <c r="E86" s="2">
        <v>77.989998</v>
      </c>
      <c r="F86" s="2">
        <v>28.472318999999999</v>
      </c>
    </row>
    <row r="87" spans="1:6" x14ac:dyDescent="0.25">
      <c r="A87" s="1">
        <v>39965</v>
      </c>
      <c r="B87" s="2">
        <v>25.030000999999999</v>
      </c>
      <c r="C87" s="2">
        <v>209.43284600000001</v>
      </c>
      <c r="D87" s="2">
        <v>29.756460000000001</v>
      </c>
      <c r="E87" s="2">
        <v>83.660004000000001</v>
      </c>
      <c r="F87" s="2">
        <v>28.199860000000001</v>
      </c>
    </row>
    <row r="88" spans="1:6" x14ac:dyDescent="0.25">
      <c r="A88" s="1">
        <v>39995</v>
      </c>
      <c r="B88" s="2">
        <v>24.23</v>
      </c>
      <c r="C88" s="2">
        <v>220.09350599999999</v>
      </c>
      <c r="D88" s="2">
        <v>30.953811999999999</v>
      </c>
      <c r="E88" s="2">
        <v>85.760002</v>
      </c>
      <c r="F88" s="2">
        <v>30.662361000000001</v>
      </c>
    </row>
    <row r="89" spans="1:6" x14ac:dyDescent="0.25">
      <c r="A89" s="1">
        <v>40026</v>
      </c>
      <c r="B89" s="2">
        <v>23.790001</v>
      </c>
      <c r="C89" s="2">
        <v>229.34333799999999</v>
      </c>
      <c r="D89" s="2">
        <v>30.776436</v>
      </c>
      <c r="E89" s="2">
        <v>81.190002000000007</v>
      </c>
      <c r="F89" s="2">
        <v>31.028386999999999</v>
      </c>
    </row>
    <row r="90" spans="1:6" x14ac:dyDescent="0.25">
      <c r="A90" s="1">
        <v>40057</v>
      </c>
      <c r="B90" s="2">
        <v>23.799999</v>
      </c>
      <c r="C90" s="2">
        <v>246.32290599999999</v>
      </c>
      <c r="D90" s="2">
        <v>33.614612999999999</v>
      </c>
      <c r="E90" s="2">
        <v>93.360000999999997</v>
      </c>
      <c r="F90" s="2">
        <v>32.216197999999999</v>
      </c>
    </row>
    <row r="91" spans="1:6" x14ac:dyDescent="0.25">
      <c r="A91" s="1">
        <v>40087</v>
      </c>
      <c r="B91" s="2">
        <v>26</v>
      </c>
      <c r="C91" s="2">
        <v>266.327789</v>
      </c>
      <c r="D91" s="2">
        <v>31.867364999999999</v>
      </c>
      <c r="E91" s="2">
        <v>118.80999799999999</v>
      </c>
      <c r="F91" s="2">
        <v>32.188580000000002</v>
      </c>
    </row>
    <row r="92" spans="1:6" x14ac:dyDescent="0.25">
      <c r="A92" s="1">
        <v>40118</v>
      </c>
      <c r="B92" s="2">
        <v>25.870000999999998</v>
      </c>
      <c r="C92" s="2">
        <v>289.616333</v>
      </c>
      <c r="D92" s="2">
        <v>37.863010000000003</v>
      </c>
      <c r="E92" s="2">
        <v>135.91000399999999</v>
      </c>
      <c r="F92" s="2">
        <v>33.997936000000003</v>
      </c>
    </row>
    <row r="93" spans="1:6" x14ac:dyDescent="0.25">
      <c r="A93" s="1">
        <v>40148</v>
      </c>
      <c r="B93" s="2">
        <v>25.879999000000002</v>
      </c>
      <c r="C93" s="2">
        <v>307.98684700000001</v>
      </c>
      <c r="D93" s="2">
        <v>35.089633999999997</v>
      </c>
      <c r="E93" s="2">
        <v>134.520004</v>
      </c>
      <c r="F93" s="2">
        <v>33.949599999999997</v>
      </c>
    </row>
    <row r="94" spans="1:6" x14ac:dyDescent="0.25">
      <c r="A94" s="1">
        <v>40179</v>
      </c>
      <c r="B94" s="2">
        <v>23.49</v>
      </c>
      <c r="C94" s="2">
        <v>263.25775099999998</v>
      </c>
      <c r="D94" s="2">
        <v>31.026443</v>
      </c>
      <c r="E94" s="2">
        <v>125.410004</v>
      </c>
      <c r="F94" s="2">
        <v>32.939414999999997</v>
      </c>
    </row>
    <row r="95" spans="1:6" x14ac:dyDescent="0.25">
      <c r="A95" s="1">
        <v>40210</v>
      </c>
      <c r="B95" s="2">
        <v>25.65</v>
      </c>
      <c r="C95" s="2">
        <v>261.69790599999999</v>
      </c>
      <c r="D95" s="2">
        <v>33.557017999999999</v>
      </c>
      <c r="E95" s="2">
        <v>118.400002</v>
      </c>
      <c r="F95" s="2">
        <v>33.491199000000002</v>
      </c>
    </row>
    <row r="96" spans="1:6" x14ac:dyDescent="0.25">
      <c r="A96" s="1">
        <v>40238</v>
      </c>
      <c r="B96" s="2">
        <v>26.66</v>
      </c>
      <c r="C96" s="2">
        <v>281.72763099999997</v>
      </c>
      <c r="D96" s="2">
        <v>34.162941000000004</v>
      </c>
      <c r="E96" s="2">
        <v>135.770004</v>
      </c>
      <c r="F96" s="2">
        <v>35.230365999999997</v>
      </c>
    </row>
    <row r="97" spans="1:6" x14ac:dyDescent="0.25">
      <c r="A97" s="1">
        <v>40269</v>
      </c>
      <c r="B97" s="2">
        <v>27.290001</v>
      </c>
      <c r="C97" s="2">
        <v>261.15145899999999</v>
      </c>
      <c r="D97" s="2">
        <v>38.805325000000003</v>
      </c>
      <c r="E97" s="2">
        <v>137.10000600000001</v>
      </c>
      <c r="F97" s="2">
        <v>35.879931999999997</v>
      </c>
    </row>
    <row r="98" spans="1:6" x14ac:dyDescent="0.25">
      <c r="A98" s="1">
        <v>40299</v>
      </c>
      <c r="B98" s="2">
        <v>22.110001</v>
      </c>
      <c r="C98" s="2">
        <v>241.245926</v>
      </c>
      <c r="D98" s="2">
        <v>37.495471999999999</v>
      </c>
      <c r="E98" s="2">
        <v>125.459999</v>
      </c>
      <c r="F98" s="2">
        <v>32.860591999999997</v>
      </c>
    </row>
    <row r="99" spans="1:6" x14ac:dyDescent="0.25">
      <c r="A99" s="1">
        <v>40330</v>
      </c>
      <c r="B99" s="2">
        <v>22.09</v>
      </c>
      <c r="C99" s="2">
        <v>221.03736900000001</v>
      </c>
      <c r="D99" s="2">
        <v>40.654674999999997</v>
      </c>
      <c r="E99" s="2">
        <v>109.260002</v>
      </c>
      <c r="F99" s="2">
        <v>30.994627000000001</v>
      </c>
    </row>
    <row r="100" spans="1:6" x14ac:dyDescent="0.25">
      <c r="A100" s="1">
        <v>40360</v>
      </c>
      <c r="B100" s="2">
        <v>23.02</v>
      </c>
      <c r="C100" s="2">
        <v>240.85844399999999</v>
      </c>
      <c r="D100" s="2">
        <v>36.796005000000001</v>
      </c>
      <c r="E100" s="2">
        <v>117.889999</v>
      </c>
      <c r="F100" s="2">
        <v>33.482872</v>
      </c>
    </row>
    <row r="101" spans="1:6" x14ac:dyDescent="0.25">
      <c r="A101" s="1">
        <v>40391</v>
      </c>
      <c r="B101" s="2">
        <v>20.700001</v>
      </c>
      <c r="C101" s="2">
        <v>223.555984</v>
      </c>
      <c r="D101" s="2">
        <v>41.863303999999999</v>
      </c>
      <c r="E101" s="2">
        <v>124.83000199999999</v>
      </c>
      <c r="F101" s="2">
        <v>32.244858000000001</v>
      </c>
    </row>
    <row r="102" spans="1:6" x14ac:dyDescent="0.25">
      <c r="A102" s="1">
        <v>40422</v>
      </c>
      <c r="B102" s="2">
        <v>22.780000999999999</v>
      </c>
      <c r="C102" s="2">
        <v>261.196167</v>
      </c>
      <c r="D102" s="2">
        <v>41.550609999999999</v>
      </c>
      <c r="E102" s="2">
        <v>157.05999800000001</v>
      </c>
      <c r="F102" s="2">
        <v>34.812846999999998</v>
      </c>
    </row>
    <row r="103" spans="1:6" x14ac:dyDescent="0.25">
      <c r="A103" s="1">
        <v>40452</v>
      </c>
      <c r="B103" s="2">
        <v>23.02</v>
      </c>
      <c r="C103" s="2">
        <v>304.86712599999998</v>
      </c>
      <c r="D103" s="2">
        <v>43.166308999999998</v>
      </c>
      <c r="E103" s="2">
        <v>165.229996</v>
      </c>
      <c r="F103" s="2">
        <v>35.916438999999997</v>
      </c>
    </row>
    <row r="104" spans="1:6" x14ac:dyDescent="0.25">
      <c r="A104" s="1">
        <v>40483</v>
      </c>
      <c r="B104" s="2">
        <v>23.639999</v>
      </c>
      <c r="C104" s="2">
        <v>276.05950899999999</v>
      </c>
      <c r="D104" s="2">
        <v>46.361834999999999</v>
      </c>
      <c r="E104" s="2">
        <v>175.39999399999999</v>
      </c>
      <c r="F104" s="2">
        <v>35.668830999999997</v>
      </c>
    </row>
    <row r="105" spans="1:6" x14ac:dyDescent="0.25">
      <c r="A105" s="1">
        <v>40513</v>
      </c>
      <c r="B105" s="2">
        <v>25.610001</v>
      </c>
      <c r="C105" s="2">
        <v>295.06588699999998</v>
      </c>
      <c r="D105" s="2">
        <v>47.847805000000001</v>
      </c>
      <c r="E105" s="2">
        <v>180</v>
      </c>
      <c r="F105" s="2">
        <v>37.536472000000003</v>
      </c>
    </row>
    <row r="106" spans="1:6" x14ac:dyDescent="0.25">
      <c r="A106" s="1">
        <v>40544</v>
      </c>
      <c r="B106" s="2">
        <v>25.440000999999999</v>
      </c>
      <c r="C106" s="2">
        <v>298.24023399999999</v>
      </c>
      <c r="D106" s="2">
        <v>42.746307000000002</v>
      </c>
      <c r="E106" s="2">
        <v>169.63999899999999</v>
      </c>
      <c r="F106" s="2">
        <v>38.343505999999998</v>
      </c>
    </row>
    <row r="107" spans="1:6" x14ac:dyDescent="0.25">
      <c r="A107" s="1">
        <v>40575</v>
      </c>
      <c r="B107" s="2">
        <v>25.85</v>
      </c>
      <c r="C107" s="2">
        <v>304.71810900000003</v>
      </c>
      <c r="D107" s="2">
        <v>47.523902999999997</v>
      </c>
      <c r="E107" s="2">
        <v>173.28999300000001</v>
      </c>
      <c r="F107" s="2">
        <v>39.816882999999997</v>
      </c>
    </row>
    <row r="108" spans="1:6" x14ac:dyDescent="0.25">
      <c r="A108" s="1">
        <v>40603</v>
      </c>
      <c r="B108" s="2">
        <v>28.200001</v>
      </c>
      <c r="C108" s="2">
        <v>291.48416099999997</v>
      </c>
      <c r="D108" s="2">
        <v>46.812083999999999</v>
      </c>
      <c r="E108" s="2">
        <v>180.13000500000001</v>
      </c>
      <c r="F108" s="2">
        <v>39.788277000000001</v>
      </c>
    </row>
    <row r="109" spans="1:6" x14ac:dyDescent="0.25">
      <c r="A109" s="1">
        <v>40634</v>
      </c>
      <c r="B109" s="2">
        <v>29.98</v>
      </c>
      <c r="C109" s="2">
        <v>270.29202299999997</v>
      </c>
      <c r="D109" s="2">
        <v>46.000453999999998</v>
      </c>
      <c r="E109" s="2">
        <v>195.80999800000001</v>
      </c>
      <c r="F109" s="2">
        <v>41.311717999999999</v>
      </c>
    </row>
    <row r="110" spans="1:6" x14ac:dyDescent="0.25">
      <c r="A110" s="1">
        <v>40664</v>
      </c>
      <c r="B110" s="2">
        <v>26.77</v>
      </c>
      <c r="C110" s="2">
        <v>262.80072000000001</v>
      </c>
      <c r="D110" s="2">
        <v>43.069645000000001</v>
      </c>
      <c r="E110" s="2">
        <v>196.69000199999999</v>
      </c>
      <c r="F110" s="2">
        <v>40.417675000000003</v>
      </c>
    </row>
    <row r="111" spans="1:6" x14ac:dyDescent="0.25">
      <c r="A111" s="1">
        <v>40695</v>
      </c>
      <c r="B111" s="2">
        <v>24.469999000000001</v>
      </c>
      <c r="C111" s="2">
        <v>251.55387899999999</v>
      </c>
      <c r="D111" s="2">
        <v>40.946491000000002</v>
      </c>
      <c r="E111" s="2">
        <v>204.490005</v>
      </c>
      <c r="F111" s="2">
        <v>39.416350999999999</v>
      </c>
    </row>
    <row r="112" spans="1:6" x14ac:dyDescent="0.25">
      <c r="A112" s="1">
        <v>40725</v>
      </c>
      <c r="B112" s="2">
        <v>24.6</v>
      </c>
      <c r="C112" s="2">
        <v>299.89447000000001</v>
      </c>
      <c r="D112" s="2">
        <v>43.007832000000001</v>
      </c>
      <c r="E112" s="2">
        <v>222.520004</v>
      </c>
      <c r="F112" s="2">
        <v>38.700980999999999</v>
      </c>
    </row>
    <row r="113" spans="1:6" x14ac:dyDescent="0.25">
      <c r="A113" s="1">
        <v>40756</v>
      </c>
      <c r="B113" s="2">
        <v>22.6</v>
      </c>
      <c r="C113" s="2">
        <v>268.732147</v>
      </c>
      <c r="D113" s="2">
        <v>45.882854000000002</v>
      </c>
      <c r="E113" s="2">
        <v>215.229996</v>
      </c>
      <c r="F113" s="2">
        <v>36.806080000000001</v>
      </c>
    </row>
    <row r="114" spans="1:6" x14ac:dyDescent="0.25">
      <c r="A114" s="1">
        <v>40787</v>
      </c>
      <c r="B114" s="2">
        <v>19.84</v>
      </c>
      <c r="C114" s="2">
        <v>255.85591099999999</v>
      </c>
      <c r="D114" s="2">
        <v>42.275471000000003</v>
      </c>
      <c r="E114" s="2">
        <v>216.229996</v>
      </c>
      <c r="F114" s="2">
        <v>34.173447000000003</v>
      </c>
    </row>
    <row r="115" spans="1:6" x14ac:dyDescent="0.25">
      <c r="A115" s="1">
        <v>40817</v>
      </c>
      <c r="B115" s="2">
        <v>23.48</v>
      </c>
      <c r="C115" s="2">
        <v>294.40518200000002</v>
      </c>
      <c r="D115" s="2">
        <v>44.858223000000002</v>
      </c>
      <c r="E115" s="2">
        <v>213.509995</v>
      </c>
      <c r="F115" s="2">
        <v>37.456989</v>
      </c>
    </row>
    <row r="116" spans="1:6" x14ac:dyDescent="0.25">
      <c r="A116" s="1">
        <v>40848</v>
      </c>
      <c r="B116" s="2">
        <v>25.57</v>
      </c>
      <c r="C116" s="2">
        <v>297.75836199999998</v>
      </c>
      <c r="D116" s="2">
        <v>47.921267999999998</v>
      </c>
      <c r="E116" s="2">
        <v>192.28999300000001</v>
      </c>
      <c r="F116" s="2">
        <v>37.681198000000002</v>
      </c>
    </row>
    <row r="117" spans="1:6" x14ac:dyDescent="0.25">
      <c r="A117" s="1">
        <v>40878</v>
      </c>
      <c r="B117" s="2">
        <v>25.120000999999998</v>
      </c>
      <c r="C117" s="2">
        <v>320.86309799999998</v>
      </c>
      <c r="D117" s="2">
        <v>41.136414000000002</v>
      </c>
      <c r="E117" s="2">
        <v>173.10000600000001</v>
      </c>
      <c r="F117" s="2">
        <v>37.579945000000002</v>
      </c>
    </row>
    <row r="118" spans="1:6" x14ac:dyDescent="0.25">
      <c r="A118" s="1">
        <v>40909</v>
      </c>
      <c r="B118" s="2">
        <v>24.940000999999999</v>
      </c>
      <c r="C118" s="2">
        <v>288.18066399999998</v>
      </c>
      <c r="D118" s="2">
        <v>44.781868000000003</v>
      </c>
      <c r="E118" s="2">
        <v>194.44000199999999</v>
      </c>
      <c r="F118" s="2">
        <v>39.367218000000001</v>
      </c>
    </row>
    <row r="119" spans="1:6" x14ac:dyDescent="0.25">
      <c r="A119" s="1">
        <v>40940</v>
      </c>
      <c r="B119" s="2">
        <v>27.17</v>
      </c>
      <c r="C119" s="2">
        <v>307.12744099999998</v>
      </c>
      <c r="D119" s="2">
        <v>43.390965000000001</v>
      </c>
      <c r="E119" s="2">
        <v>179.69000199999999</v>
      </c>
      <c r="F119" s="2">
        <v>40.495334999999997</v>
      </c>
    </row>
    <row r="120" spans="1:6" x14ac:dyDescent="0.25">
      <c r="A120" s="1">
        <v>40969</v>
      </c>
      <c r="B120" s="2">
        <v>25.879999000000002</v>
      </c>
      <c r="C120" s="2">
        <v>318.548157</v>
      </c>
      <c r="D120" s="2">
        <v>39.649044000000004</v>
      </c>
      <c r="E120" s="2">
        <v>202.509995</v>
      </c>
      <c r="F120" s="2">
        <v>41.161952999999997</v>
      </c>
    </row>
    <row r="121" spans="1:6" x14ac:dyDescent="0.25">
      <c r="A121" s="1">
        <v>41000</v>
      </c>
      <c r="B121" s="2">
        <v>26.17</v>
      </c>
      <c r="C121" s="2">
        <v>300.47073399999999</v>
      </c>
      <c r="D121" s="2">
        <v>36.867764000000001</v>
      </c>
      <c r="E121" s="2">
        <v>231.89999399999999</v>
      </c>
      <c r="F121" s="2">
        <v>40.788361000000002</v>
      </c>
    </row>
    <row r="122" spans="1:6" x14ac:dyDescent="0.25">
      <c r="A122" s="1">
        <v>41030</v>
      </c>
      <c r="B122" s="2">
        <v>21.27</v>
      </c>
      <c r="C122" s="2">
        <v>288.55325299999998</v>
      </c>
      <c r="D122" s="2">
        <v>35.618492000000003</v>
      </c>
      <c r="E122" s="2">
        <v>212.91000399999999</v>
      </c>
      <c r="F122" s="2">
        <v>38.715243999999998</v>
      </c>
    </row>
    <row r="123" spans="1:6" x14ac:dyDescent="0.25">
      <c r="A123" s="1">
        <v>41061</v>
      </c>
      <c r="B123" s="2">
        <v>20.700001</v>
      </c>
      <c r="C123" s="2">
        <v>288.160797</v>
      </c>
      <c r="D123" s="2">
        <v>34.431927000000002</v>
      </c>
      <c r="E123" s="2">
        <v>228.35000600000001</v>
      </c>
      <c r="F123" s="2">
        <v>39.858021000000001</v>
      </c>
    </row>
    <row r="124" spans="1:6" x14ac:dyDescent="0.25">
      <c r="A124" s="1">
        <v>41091</v>
      </c>
      <c r="B124" s="2">
        <v>21.34</v>
      </c>
      <c r="C124" s="2">
        <v>314.43988000000002</v>
      </c>
      <c r="D124" s="2">
        <v>30.133654</v>
      </c>
      <c r="E124" s="2">
        <v>233.300003</v>
      </c>
      <c r="F124" s="2">
        <v>40.628051999999997</v>
      </c>
    </row>
    <row r="125" spans="1:6" x14ac:dyDescent="0.25">
      <c r="A125" s="1">
        <v>41122</v>
      </c>
      <c r="B125" s="2">
        <v>23.549999</v>
      </c>
      <c r="C125" s="2">
        <v>340.33148199999999</v>
      </c>
      <c r="D125" s="2">
        <v>35.302570000000003</v>
      </c>
      <c r="E125" s="2">
        <v>248.270004</v>
      </c>
      <c r="F125" s="2">
        <v>40.917461000000003</v>
      </c>
    </row>
    <row r="126" spans="1:6" x14ac:dyDescent="0.25">
      <c r="A126" s="1">
        <v>41153</v>
      </c>
      <c r="B126" s="2">
        <v>22.32</v>
      </c>
      <c r="C126" s="2">
        <v>374.81219499999997</v>
      </c>
      <c r="D126" s="2">
        <v>38.475898999999998</v>
      </c>
      <c r="E126" s="2">
        <v>254.320007</v>
      </c>
      <c r="F126" s="2">
        <v>42.075080999999997</v>
      </c>
    </row>
    <row r="127" spans="1:6" x14ac:dyDescent="0.25">
      <c r="A127" s="1">
        <v>41183</v>
      </c>
      <c r="B127" s="2">
        <v>20.75</v>
      </c>
      <c r="C127" s="2">
        <v>337.95193499999999</v>
      </c>
      <c r="D127" s="2">
        <v>37.314999</v>
      </c>
      <c r="E127" s="2">
        <v>232.88999899999999</v>
      </c>
      <c r="F127" s="2">
        <v>41.288490000000003</v>
      </c>
    </row>
    <row r="128" spans="1:6" x14ac:dyDescent="0.25">
      <c r="A128" s="1">
        <v>41214</v>
      </c>
      <c r="B128" s="2">
        <v>21.27</v>
      </c>
      <c r="C128" s="2">
        <v>346.92855800000001</v>
      </c>
      <c r="D128" s="2">
        <v>31.814495000000001</v>
      </c>
      <c r="E128" s="2">
        <v>252.050003</v>
      </c>
      <c r="F128" s="2">
        <v>41.340434999999999</v>
      </c>
    </row>
    <row r="129" spans="1:6" x14ac:dyDescent="0.25">
      <c r="A129" s="1">
        <v>41244</v>
      </c>
      <c r="B129" s="2">
        <v>21.790001</v>
      </c>
      <c r="C129" s="2">
        <v>351.404449</v>
      </c>
      <c r="D129" s="2">
        <v>32.444603000000001</v>
      </c>
      <c r="E129" s="2">
        <v>250.86999499999999</v>
      </c>
      <c r="F129" s="2">
        <v>41.154926000000003</v>
      </c>
    </row>
    <row r="130" spans="1:6" x14ac:dyDescent="0.25">
      <c r="A130" s="1">
        <v>41275</v>
      </c>
      <c r="B130" s="2">
        <v>23.129999000000002</v>
      </c>
      <c r="C130" s="2">
        <v>375.40335099999999</v>
      </c>
      <c r="D130" s="2">
        <v>29.581029999999998</v>
      </c>
      <c r="E130" s="2">
        <v>265.5</v>
      </c>
      <c r="F130" s="2">
        <v>44.020519</v>
      </c>
    </row>
    <row r="131" spans="1:6" x14ac:dyDescent="0.25">
      <c r="A131" s="1">
        <v>41306</v>
      </c>
      <c r="B131" s="2">
        <v>21.57</v>
      </c>
      <c r="C131" s="2">
        <v>398.01132200000001</v>
      </c>
      <c r="D131" s="2">
        <v>28.024132000000002</v>
      </c>
      <c r="E131" s="2">
        <v>264.26998900000001</v>
      </c>
      <c r="F131" s="2">
        <v>44.674956999999999</v>
      </c>
    </row>
    <row r="132" spans="1:6" x14ac:dyDescent="0.25">
      <c r="A132" s="1">
        <v>41334</v>
      </c>
      <c r="B132" s="2">
        <v>22.77</v>
      </c>
      <c r="C132" s="2">
        <v>394.52896099999998</v>
      </c>
      <c r="D132" s="2">
        <v>27.422661000000002</v>
      </c>
      <c r="E132" s="2">
        <v>266.48998999999998</v>
      </c>
      <c r="F132" s="2">
        <v>46.044013999999997</v>
      </c>
    </row>
    <row r="133" spans="1:6" x14ac:dyDescent="0.25">
      <c r="A133" s="1">
        <v>41365</v>
      </c>
      <c r="B133" s="2">
        <v>21.67</v>
      </c>
      <c r="C133" s="2">
        <v>409.62081899999998</v>
      </c>
      <c r="D133" s="2">
        <v>18.384374999999999</v>
      </c>
      <c r="E133" s="2">
        <v>253.80999800000001</v>
      </c>
      <c r="F133" s="2">
        <v>46.472785999999999</v>
      </c>
    </row>
    <row r="134" spans="1:6" x14ac:dyDescent="0.25">
      <c r="A134" s="1">
        <v>41395</v>
      </c>
      <c r="B134" s="2">
        <v>21.27</v>
      </c>
      <c r="C134" s="2">
        <v>432.795074</v>
      </c>
      <c r="D134" s="2">
        <v>19.699542999999998</v>
      </c>
      <c r="E134" s="2">
        <v>269.20001200000002</v>
      </c>
      <c r="F134" s="2">
        <v>47.014389000000001</v>
      </c>
    </row>
    <row r="135" spans="1:6" x14ac:dyDescent="0.25">
      <c r="A135" s="1">
        <v>41426</v>
      </c>
      <c r="B135" s="2">
        <v>22.35</v>
      </c>
      <c r="C135" s="2">
        <v>437.34051499999998</v>
      </c>
      <c r="D135" s="2">
        <v>14.836332000000001</v>
      </c>
      <c r="E135" s="2">
        <v>277.69000199999999</v>
      </c>
      <c r="F135" s="2">
        <v>45.901093000000003</v>
      </c>
    </row>
    <row r="136" spans="1:6" x14ac:dyDescent="0.25">
      <c r="A136" s="1">
        <v>41456</v>
      </c>
      <c r="B136" s="2">
        <v>24.629999000000002</v>
      </c>
      <c r="C136" s="2">
        <v>441.00668300000001</v>
      </c>
      <c r="D136" s="2">
        <v>15.995713</v>
      </c>
      <c r="E136" s="2">
        <v>301.22000100000002</v>
      </c>
      <c r="F136" s="2">
        <v>48.767052</v>
      </c>
    </row>
    <row r="137" spans="1:6" x14ac:dyDescent="0.25">
      <c r="A137" s="1">
        <v>41487</v>
      </c>
      <c r="B137" s="2">
        <v>25.469999000000001</v>
      </c>
      <c r="C137" s="2">
        <v>420.71365400000002</v>
      </c>
      <c r="D137" s="2">
        <v>18.050556</v>
      </c>
      <c r="E137" s="2">
        <v>280.98001099999999</v>
      </c>
      <c r="F137" s="2">
        <v>46.834319999999998</v>
      </c>
    </row>
    <row r="138" spans="1:6" x14ac:dyDescent="0.25">
      <c r="A138" s="1">
        <v>41518</v>
      </c>
      <c r="B138" s="2">
        <v>24.23</v>
      </c>
      <c r="C138" s="2">
        <v>435.12493899999998</v>
      </c>
      <c r="D138" s="2">
        <v>17.595596</v>
      </c>
      <c r="E138" s="2">
        <v>312.64001500000001</v>
      </c>
      <c r="F138" s="2">
        <v>47.876778000000002</v>
      </c>
    </row>
    <row r="139" spans="1:6" x14ac:dyDescent="0.25">
      <c r="A139" s="1">
        <v>41548</v>
      </c>
      <c r="B139" s="2">
        <v>22.709999</v>
      </c>
      <c r="C139" s="2">
        <v>511.96020499999997</v>
      </c>
      <c r="D139" s="2">
        <v>18.323238</v>
      </c>
      <c r="E139" s="2">
        <v>364.02999899999998</v>
      </c>
      <c r="F139" s="2">
        <v>50.174747000000004</v>
      </c>
    </row>
    <row r="140" spans="1:6" x14ac:dyDescent="0.25">
      <c r="A140" s="1">
        <v>41579</v>
      </c>
      <c r="B140" s="2">
        <v>21.82</v>
      </c>
      <c r="C140" s="2">
        <v>526.37145999999996</v>
      </c>
      <c r="D140" s="2">
        <v>15.582784</v>
      </c>
      <c r="E140" s="2">
        <v>393.61999500000002</v>
      </c>
      <c r="F140" s="2">
        <v>51.300891999999997</v>
      </c>
    </row>
    <row r="141" spans="1:6" x14ac:dyDescent="0.25">
      <c r="A141" s="1">
        <v>41609</v>
      </c>
      <c r="B141" s="2">
        <v>23.120000999999998</v>
      </c>
      <c r="C141" s="2">
        <v>556.73400900000001</v>
      </c>
      <c r="D141" s="2">
        <v>16.711044000000001</v>
      </c>
      <c r="E141" s="2">
        <v>398.790009</v>
      </c>
      <c r="F141" s="2">
        <v>52.457484999999998</v>
      </c>
    </row>
    <row r="142" spans="1:6" x14ac:dyDescent="0.25">
      <c r="A142" s="1">
        <v>41640</v>
      </c>
      <c r="B142" s="2">
        <v>22.74</v>
      </c>
      <c r="C142" s="2">
        <v>586.66931199999999</v>
      </c>
      <c r="D142" s="2">
        <v>18.275037999999999</v>
      </c>
      <c r="E142" s="2">
        <v>358.69000199999999</v>
      </c>
      <c r="F142" s="2">
        <v>50.610526999999998</v>
      </c>
    </row>
    <row r="143" spans="1:6" x14ac:dyDescent="0.25">
      <c r="A143" s="1">
        <v>41671</v>
      </c>
      <c r="B143" s="2">
        <v>24.129999000000002</v>
      </c>
      <c r="C143" s="2">
        <v>603.89721699999996</v>
      </c>
      <c r="D143" s="2">
        <v>19.317703000000002</v>
      </c>
      <c r="E143" s="2">
        <v>362.10000600000001</v>
      </c>
      <c r="F143" s="2">
        <v>52.934792000000002</v>
      </c>
    </row>
    <row r="144" spans="1:6" x14ac:dyDescent="0.25">
      <c r="A144" s="1">
        <v>41699</v>
      </c>
      <c r="B144" s="2">
        <v>23.98</v>
      </c>
      <c r="C144" s="2">
        <v>555.44500700000003</v>
      </c>
      <c r="D144" s="2">
        <v>16.940804</v>
      </c>
      <c r="E144" s="2">
        <v>336.36999500000002</v>
      </c>
      <c r="F144" s="2">
        <v>54.066139</v>
      </c>
    </row>
    <row r="145" spans="1:6" x14ac:dyDescent="0.25">
      <c r="A145" s="1">
        <v>41730</v>
      </c>
      <c r="B145" s="2">
        <v>23.83</v>
      </c>
      <c r="C145" s="2">
        <v>523.77996800000005</v>
      </c>
      <c r="D145" s="2">
        <v>16.598752999999999</v>
      </c>
      <c r="E145" s="2">
        <v>304.13000499999998</v>
      </c>
      <c r="F145" s="2">
        <v>55.197495000000004</v>
      </c>
    </row>
    <row r="146" spans="1:6" x14ac:dyDescent="0.25">
      <c r="A146" s="1">
        <v>41760</v>
      </c>
      <c r="B146" s="2">
        <v>24.709999</v>
      </c>
      <c r="C146" s="2">
        <v>556.82824700000003</v>
      </c>
      <c r="D146" s="2">
        <v>15.30658</v>
      </c>
      <c r="E146" s="2">
        <v>312.54998799999998</v>
      </c>
      <c r="F146" s="2">
        <v>55.56691</v>
      </c>
    </row>
    <row r="147" spans="1:6" x14ac:dyDescent="0.25">
      <c r="A147" s="1">
        <v>41791</v>
      </c>
      <c r="B147" s="2">
        <v>25.57</v>
      </c>
      <c r="C147" s="2">
        <v>572.134094</v>
      </c>
      <c r="D147" s="2">
        <v>17.442074000000002</v>
      </c>
      <c r="E147" s="2">
        <v>324.77999899999998</v>
      </c>
      <c r="F147" s="2">
        <v>55.944031000000003</v>
      </c>
    </row>
    <row r="148" spans="1:6" x14ac:dyDescent="0.25">
      <c r="A148" s="1">
        <v>41821</v>
      </c>
      <c r="B148" s="2">
        <v>23.790001</v>
      </c>
      <c r="C148" s="2">
        <v>568.474243</v>
      </c>
      <c r="D148" s="2">
        <v>17.232389000000001</v>
      </c>
      <c r="E148" s="2">
        <v>312.98998999999998</v>
      </c>
      <c r="F148" s="2">
        <v>55.618361999999998</v>
      </c>
    </row>
    <row r="149" spans="1:6" x14ac:dyDescent="0.25">
      <c r="A149" s="1">
        <v>41852</v>
      </c>
      <c r="B149" s="2">
        <v>23.43</v>
      </c>
      <c r="C149" s="2">
        <v>568.474243</v>
      </c>
      <c r="D149" s="2">
        <v>17.527850999999998</v>
      </c>
      <c r="E149" s="2">
        <v>339.040009</v>
      </c>
      <c r="F149" s="2">
        <v>57.532215000000001</v>
      </c>
    </row>
    <row r="150" spans="1:6" x14ac:dyDescent="0.25">
      <c r="A150" s="1">
        <v>41883</v>
      </c>
      <c r="B150" s="2">
        <v>22.440000999999999</v>
      </c>
      <c r="C150" s="2">
        <v>574.20269800000005</v>
      </c>
      <c r="D150" s="2">
        <v>14.011108999999999</v>
      </c>
      <c r="E150" s="2">
        <v>322.44000199999999</v>
      </c>
      <c r="F150" s="2">
        <v>57.718929000000003</v>
      </c>
    </row>
    <row r="151" spans="1:6" x14ac:dyDescent="0.25">
      <c r="A151" s="1">
        <v>41913</v>
      </c>
      <c r="B151" s="2">
        <v>19.790001</v>
      </c>
      <c r="C151" s="2">
        <v>556.02270499999997</v>
      </c>
      <c r="D151" s="2">
        <v>11.344602</v>
      </c>
      <c r="E151" s="2">
        <v>305.459991</v>
      </c>
      <c r="F151" s="2">
        <v>58.325760000000002</v>
      </c>
    </row>
    <row r="152" spans="1:6" x14ac:dyDescent="0.25">
      <c r="A152" s="1">
        <v>41944</v>
      </c>
      <c r="B152" s="2">
        <v>16.209999</v>
      </c>
      <c r="C152" s="2">
        <v>538.86700399999995</v>
      </c>
      <c r="D152" s="2">
        <v>11.363716999999999</v>
      </c>
      <c r="E152" s="2">
        <v>338.64001500000001</v>
      </c>
      <c r="F152" s="2">
        <v>59.656120000000001</v>
      </c>
    </row>
    <row r="153" spans="1:6" x14ac:dyDescent="0.25">
      <c r="A153" s="1">
        <v>41974</v>
      </c>
      <c r="B153" s="2">
        <v>12.54</v>
      </c>
      <c r="C153" s="2">
        <v>523.52142300000003</v>
      </c>
      <c r="D153" s="2">
        <v>10.315175</v>
      </c>
      <c r="E153" s="2">
        <v>310.35000600000001</v>
      </c>
      <c r="F153" s="2">
        <v>58.706982000000004</v>
      </c>
    </row>
    <row r="154" spans="1:6" x14ac:dyDescent="0.25">
      <c r="A154" s="1">
        <v>42005</v>
      </c>
      <c r="B154" s="2">
        <v>10.68</v>
      </c>
      <c r="C154" s="2">
        <v>531.594604</v>
      </c>
      <c r="D154" s="2">
        <v>12.263062</v>
      </c>
      <c r="E154" s="2">
        <v>354.52999899999998</v>
      </c>
      <c r="F154" s="2">
        <v>57.443615000000001</v>
      </c>
    </row>
    <row r="155" spans="1:6" x14ac:dyDescent="0.25">
      <c r="A155" s="1">
        <v>42036</v>
      </c>
      <c r="B155" s="2">
        <v>10.95</v>
      </c>
      <c r="C155" s="2">
        <v>555.34393299999999</v>
      </c>
      <c r="D155" s="2">
        <v>12.493357</v>
      </c>
      <c r="E155" s="2">
        <v>380.16000400000001</v>
      </c>
      <c r="F155" s="2">
        <v>60.188763000000002</v>
      </c>
    </row>
    <row r="156" spans="1:6" x14ac:dyDescent="0.25">
      <c r="A156" s="1">
        <v>42064</v>
      </c>
      <c r="B156" s="2">
        <v>10.050000000000001</v>
      </c>
      <c r="C156" s="2">
        <v>545.000854</v>
      </c>
      <c r="D156" s="2">
        <v>10.558645</v>
      </c>
      <c r="E156" s="2">
        <v>372.10000600000001</v>
      </c>
      <c r="F156" s="2">
        <v>58.961703999999997</v>
      </c>
    </row>
    <row r="157" spans="1:6" x14ac:dyDescent="0.25">
      <c r="A157" s="1">
        <v>42095</v>
      </c>
      <c r="B157" s="2">
        <v>12.46</v>
      </c>
      <c r="C157" s="2">
        <v>537.34002699999996</v>
      </c>
      <c r="D157" s="2">
        <v>12.543208</v>
      </c>
      <c r="E157" s="2">
        <v>421.77999899999998</v>
      </c>
      <c r="F157" s="2">
        <v>59.811211</v>
      </c>
    </row>
    <row r="158" spans="1:6" x14ac:dyDescent="0.25">
      <c r="A158" s="1">
        <v>42125</v>
      </c>
      <c r="B158" s="2">
        <v>12.35</v>
      </c>
      <c r="C158" s="2">
        <v>532.10998500000005</v>
      </c>
      <c r="D158" s="2">
        <v>11.425686000000001</v>
      </c>
      <c r="E158" s="2">
        <v>429.23001099999999</v>
      </c>
      <c r="F158" s="2">
        <v>60.393276</v>
      </c>
    </row>
    <row r="159" spans="1:6" x14ac:dyDescent="0.25">
      <c r="A159" s="1">
        <v>42156</v>
      </c>
      <c r="B159" s="2">
        <v>12.05</v>
      </c>
      <c r="C159" s="2">
        <v>520.51000999999997</v>
      </c>
      <c r="D159" s="2">
        <v>10.313669000000001</v>
      </c>
      <c r="E159" s="2">
        <v>434.08999599999999</v>
      </c>
      <c r="F159" s="2">
        <v>58.285259000000003</v>
      </c>
    </row>
    <row r="160" spans="1:6" x14ac:dyDescent="0.25">
      <c r="A160" s="1">
        <v>42186</v>
      </c>
      <c r="B160" s="2">
        <v>9.17</v>
      </c>
      <c r="C160" s="2">
        <v>625.60998500000005</v>
      </c>
      <c r="D160" s="2">
        <v>6.8306279999999999</v>
      </c>
      <c r="E160" s="2">
        <v>536.15002400000003</v>
      </c>
      <c r="F160" s="2">
        <v>59.584468999999999</v>
      </c>
    </row>
    <row r="161" spans="1:6" x14ac:dyDescent="0.25">
      <c r="A161" s="1">
        <v>42217</v>
      </c>
      <c r="B161" s="2">
        <v>9.18</v>
      </c>
      <c r="C161" s="2">
        <v>637.60998500000005</v>
      </c>
      <c r="D161" s="2">
        <v>6.724202</v>
      </c>
      <c r="E161" s="2">
        <v>512.89001499999995</v>
      </c>
      <c r="F161" s="2">
        <v>56.47316</v>
      </c>
    </row>
    <row r="162" spans="1:6" x14ac:dyDescent="0.25">
      <c r="A162" s="1">
        <v>42248</v>
      </c>
      <c r="B162" s="2">
        <v>8.4600000000000009</v>
      </c>
      <c r="C162" s="2">
        <v>608.419983</v>
      </c>
      <c r="D162" s="2">
        <v>6.1722169999999998</v>
      </c>
      <c r="E162" s="2">
        <v>511.89001500000001</v>
      </c>
      <c r="F162" s="2">
        <v>54.857815000000002</v>
      </c>
    </row>
    <row r="163" spans="1:6" x14ac:dyDescent="0.25">
      <c r="A163" s="1">
        <v>42278</v>
      </c>
      <c r="B163" s="2">
        <v>8.59</v>
      </c>
      <c r="C163" s="2">
        <v>710.80999799999995</v>
      </c>
      <c r="D163" s="2">
        <v>7.4629479999999999</v>
      </c>
      <c r="E163" s="2">
        <v>625.90002400000003</v>
      </c>
      <c r="F163" s="2">
        <v>58.613678</v>
      </c>
    </row>
    <row r="164" spans="1:6" x14ac:dyDescent="0.25">
      <c r="A164" s="1">
        <v>42309</v>
      </c>
      <c r="B164" s="2">
        <v>7.52</v>
      </c>
      <c r="C164" s="2">
        <v>742.59997599999997</v>
      </c>
      <c r="D164" s="2">
        <v>7.1232819999999997</v>
      </c>
      <c r="E164" s="2">
        <v>664.79998799999998</v>
      </c>
      <c r="F164" s="2">
        <v>58.390869000000002</v>
      </c>
    </row>
    <row r="165" spans="1:6" x14ac:dyDescent="0.25">
      <c r="A165" s="1">
        <v>42339</v>
      </c>
      <c r="B165" s="2">
        <v>6.23</v>
      </c>
      <c r="C165" s="2">
        <v>758.88000499999998</v>
      </c>
      <c r="D165" s="2">
        <v>7.1815639999999998</v>
      </c>
      <c r="E165" s="2">
        <v>675.89001499999995</v>
      </c>
      <c r="F165" s="2">
        <v>50.799576000000002</v>
      </c>
    </row>
    <row r="166" spans="1:6" x14ac:dyDescent="0.25">
      <c r="A166" s="1">
        <v>42370</v>
      </c>
      <c r="B166" s="2">
        <v>5.12</v>
      </c>
      <c r="C166" s="2">
        <v>742.95001200000002</v>
      </c>
      <c r="D166" s="2">
        <v>9.6435370000000002</v>
      </c>
      <c r="E166" s="2">
        <v>587</v>
      </c>
      <c r="F166" s="2">
        <v>55.481521999999998</v>
      </c>
    </row>
    <row r="167" spans="1:6" x14ac:dyDescent="0.25">
      <c r="A167" s="1">
        <v>42401</v>
      </c>
      <c r="B167" s="2">
        <v>4.82</v>
      </c>
      <c r="C167" s="2">
        <v>697.77002000000005</v>
      </c>
      <c r="D167" s="2">
        <v>13.516520999999999</v>
      </c>
      <c r="E167" s="2">
        <v>552.52002000000005</v>
      </c>
      <c r="F167" s="2">
        <v>55.795132000000002</v>
      </c>
    </row>
    <row r="168" spans="1:6" x14ac:dyDescent="0.25">
      <c r="A168" s="1">
        <v>42430</v>
      </c>
      <c r="B168" s="2">
        <v>5.12</v>
      </c>
      <c r="C168" s="2">
        <v>744.95001200000002</v>
      </c>
      <c r="D168" s="2">
        <v>13.234491</v>
      </c>
      <c r="E168" s="2">
        <v>593.64001499999995</v>
      </c>
      <c r="F168" s="2">
        <v>59.334408000000003</v>
      </c>
    </row>
    <row r="169" spans="1:6" x14ac:dyDescent="0.25">
      <c r="A169" s="1">
        <v>42461</v>
      </c>
      <c r="B169" s="2">
        <v>6.05</v>
      </c>
      <c r="C169" s="2">
        <v>693.01000999999997</v>
      </c>
      <c r="D169" s="2">
        <v>18.877184</v>
      </c>
      <c r="E169" s="2">
        <v>659.59002699999996</v>
      </c>
      <c r="F169" s="2">
        <v>60.454430000000002</v>
      </c>
    </row>
    <row r="170" spans="1:6" x14ac:dyDescent="0.25">
      <c r="A170" s="1">
        <v>42491</v>
      </c>
      <c r="B170" s="2">
        <v>6.43</v>
      </c>
      <c r="C170" s="2">
        <v>735.71997099999999</v>
      </c>
      <c r="D170" s="2">
        <v>16.343330000000002</v>
      </c>
      <c r="E170" s="2">
        <v>722.78997800000002</v>
      </c>
      <c r="F170" s="2">
        <v>61.162289000000001</v>
      </c>
    </row>
    <row r="171" spans="1:6" x14ac:dyDescent="0.25">
      <c r="A171" s="1">
        <v>42522</v>
      </c>
      <c r="B171" s="2">
        <v>6.25</v>
      </c>
      <c r="C171" s="2">
        <v>692.09997599999997</v>
      </c>
      <c r="D171" s="2">
        <v>20.830915000000001</v>
      </c>
      <c r="E171" s="2">
        <v>715.61999500000002</v>
      </c>
      <c r="F171" s="2">
        <v>61.628219999999999</v>
      </c>
    </row>
    <row r="172" spans="1:6" x14ac:dyDescent="0.25">
      <c r="A172" s="1">
        <v>42552</v>
      </c>
      <c r="B172" s="2">
        <v>5.23</v>
      </c>
      <c r="C172" s="2">
        <v>768.78997800000002</v>
      </c>
      <c r="D172" s="2">
        <v>21.328516</v>
      </c>
      <c r="E172" s="2">
        <v>758.80999799999995</v>
      </c>
      <c r="F172" s="2">
        <v>64.326201999999995</v>
      </c>
    </row>
    <row r="173" spans="1:6" x14ac:dyDescent="0.25">
      <c r="A173" s="1">
        <v>42583</v>
      </c>
      <c r="B173" s="2">
        <v>5.53</v>
      </c>
      <c r="C173" s="2">
        <v>767.04998799999998</v>
      </c>
      <c r="D173" s="2">
        <v>16.596433999999999</v>
      </c>
      <c r="E173" s="2">
        <v>769.15997300000004</v>
      </c>
      <c r="F173" s="2">
        <v>63.889842999999999</v>
      </c>
    </row>
    <row r="174" spans="1:6" x14ac:dyDescent="0.25">
      <c r="A174" s="1">
        <v>42614</v>
      </c>
      <c r="B174" s="2">
        <v>5.83</v>
      </c>
      <c r="C174" s="2">
        <v>777.28997800000002</v>
      </c>
      <c r="D174" s="2">
        <v>17.308167999999998</v>
      </c>
      <c r="E174" s="2">
        <v>837.30999799999995</v>
      </c>
      <c r="F174" s="2">
        <v>63.462563000000003</v>
      </c>
    </row>
    <row r="175" spans="1:6" x14ac:dyDescent="0.25">
      <c r="A175" s="1">
        <v>42644</v>
      </c>
      <c r="B175" s="2">
        <v>5.6</v>
      </c>
      <c r="C175" s="2">
        <v>784.53997800000002</v>
      </c>
      <c r="D175" s="2">
        <v>17.181190000000001</v>
      </c>
      <c r="E175" s="2">
        <v>789.82000700000003</v>
      </c>
      <c r="F175" s="2">
        <v>61.817146000000001</v>
      </c>
    </row>
    <row r="176" spans="1:6" x14ac:dyDescent="0.25">
      <c r="A176" s="1">
        <v>42675</v>
      </c>
      <c r="B176" s="2">
        <v>5.82</v>
      </c>
      <c r="C176" s="2">
        <v>758.03997800000002</v>
      </c>
      <c r="D176" s="2">
        <v>14.670920000000001</v>
      </c>
      <c r="E176" s="2">
        <v>750.57000700000003</v>
      </c>
      <c r="F176" s="2">
        <v>64.008018000000007</v>
      </c>
    </row>
    <row r="177" spans="1:6" x14ac:dyDescent="0.25">
      <c r="A177" s="1">
        <v>42705</v>
      </c>
      <c r="B177" s="2">
        <v>6.33</v>
      </c>
      <c r="C177" s="2">
        <v>771.82000700000003</v>
      </c>
      <c r="D177" s="2">
        <v>15.629787</v>
      </c>
      <c r="E177" s="2">
        <v>768.65997300000004</v>
      </c>
      <c r="F177" s="2">
        <v>64.698905999999994</v>
      </c>
    </row>
    <row r="178" spans="1:6" x14ac:dyDescent="0.25">
      <c r="A178" s="1">
        <v>42736</v>
      </c>
      <c r="B178" s="2">
        <v>6.06</v>
      </c>
      <c r="C178" s="2">
        <v>796.78997800000002</v>
      </c>
      <c r="D178" s="2">
        <v>18.035872999999999</v>
      </c>
      <c r="E178" s="2">
        <v>823.47997999999995</v>
      </c>
      <c r="F178" s="2">
        <v>66.417952999999997</v>
      </c>
    </row>
    <row r="179" spans="1:6" x14ac:dyDescent="0.25">
      <c r="A179" s="1">
        <v>42767</v>
      </c>
      <c r="B179" s="2">
        <v>6.14</v>
      </c>
      <c r="C179" s="2">
        <v>823.21002199999998</v>
      </c>
      <c r="D179" s="2">
        <v>18.172808</v>
      </c>
      <c r="E179" s="2">
        <v>845.03997800000002</v>
      </c>
      <c r="F179" s="2">
        <v>68.356414999999998</v>
      </c>
    </row>
    <row r="180" spans="1:6" x14ac:dyDescent="0.25">
      <c r="A180" s="1">
        <v>42795</v>
      </c>
      <c r="B180" s="2">
        <v>5.58</v>
      </c>
      <c r="C180" s="2">
        <v>829.55999799999995</v>
      </c>
      <c r="D180" s="2">
        <v>18.602160999999999</v>
      </c>
      <c r="E180" s="2">
        <v>886.53997800000002</v>
      </c>
      <c r="F180" s="2">
        <v>68.597565000000003</v>
      </c>
    </row>
    <row r="181" spans="1:6" x14ac:dyDescent="0.25">
      <c r="A181" s="1">
        <v>42826</v>
      </c>
      <c r="B181" s="2">
        <v>5.29</v>
      </c>
      <c r="C181" s="2">
        <v>905.96002199999998</v>
      </c>
      <c r="D181" s="2">
        <v>16.378520999999999</v>
      </c>
      <c r="E181" s="2">
        <v>924.98999000000003</v>
      </c>
      <c r="F181" s="2">
        <v>69.079864999999998</v>
      </c>
    </row>
    <row r="182" spans="1:6" x14ac:dyDescent="0.25">
      <c r="A182" s="1">
        <v>42856</v>
      </c>
      <c r="B182" s="2">
        <v>5.0999999999999996</v>
      </c>
      <c r="C182" s="2">
        <v>964.85998500000005</v>
      </c>
      <c r="D182" s="2">
        <v>16.202200000000001</v>
      </c>
      <c r="E182" s="2">
        <v>994.61999500000002</v>
      </c>
      <c r="F182" s="2">
        <v>69.645638000000005</v>
      </c>
    </row>
    <row r="183" spans="1:6" x14ac:dyDescent="0.25">
      <c r="A183" s="1">
        <v>42887</v>
      </c>
      <c r="B183" s="2">
        <v>4.8600000000000003</v>
      </c>
      <c r="C183" s="2">
        <v>908.72997999999995</v>
      </c>
      <c r="D183" s="2">
        <v>15.613664999999999</v>
      </c>
      <c r="E183" s="2">
        <v>968</v>
      </c>
      <c r="F183" s="2">
        <v>68.931472999999997</v>
      </c>
    </row>
    <row r="184" spans="1:6" x14ac:dyDescent="0.25">
      <c r="A184" s="1">
        <v>42917</v>
      </c>
      <c r="B184" s="2">
        <v>5.33</v>
      </c>
      <c r="C184" s="2">
        <v>930.5</v>
      </c>
      <c r="D184" s="2">
        <v>16.595039</v>
      </c>
      <c r="E184" s="2">
        <v>987.78002900000001</v>
      </c>
      <c r="F184" s="2">
        <v>70.478851000000006</v>
      </c>
    </row>
    <row r="185" spans="1:6" x14ac:dyDescent="0.25">
      <c r="A185" s="1">
        <v>42948</v>
      </c>
      <c r="B185" s="2">
        <v>4.8600000000000003</v>
      </c>
      <c r="C185" s="2">
        <v>939.330017</v>
      </c>
      <c r="D185" s="2">
        <v>17.654921000000002</v>
      </c>
      <c r="E185" s="2">
        <v>980.59997599999997</v>
      </c>
      <c r="F185" s="2">
        <v>70.450691000000006</v>
      </c>
    </row>
    <row r="186" spans="1:6" x14ac:dyDescent="0.25">
      <c r="A186" s="1">
        <v>42979</v>
      </c>
      <c r="B186" s="2">
        <v>5.38</v>
      </c>
      <c r="C186" s="2">
        <v>959.10998500000005</v>
      </c>
      <c r="D186" s="2">
        <v>15.817164</v>
      </c>
      <c r="E186" s="2">
        <v>961.34997599999997</v>
      </c>
      <c r="F186" s="2">
        <v>72.130989</v>
      </c>
    </row>
    <row r="187" spans="1:6" x14ac:dyDescent="0.25">
      <c r="A187" s="1">
        <v>43009</v>
      </c>
      <c r="B187" s="2">
        <v>5.74</v>
      </c>
      <c r="C187" s="2">
        <v>1016.6400149999999</v>
      </c>
      <c r="D187" s="2">
        <v>14.204974</v>
      </c>
      <c r="E187" s="2">
        <v>1105.280029</v>
      </c>
      <c r="F187" s="2">
        <v>73.341933999999995</v>
      </c>
    </row>
    <row r="188" spans="1:6" x14ac:dyDescent="0.25">
      <c r="A188" s="1">
        <v>43040</v>
      </c>
      <c r="B188" s="2">
        <v>6.13</v>
      </c>
      <c r="C188" s="2">
        <v>1021.409973</v>
      </c>
      <c r="D188" s="2">
        <v>13.546334</v>
      </c>
      <c r="E188" s="2">
        <v>1176.75</v>
      </c>
      <c r="F188" s="2">
        <v>75.482215999999994</v>
      </c>
    </row>
    <row r="189" spans="1:6" x14ac:dyDescent="0.25">
      <c r="A189" s="1">
        <v>43070</v>
      </c>
      <c r="B189" s="2">
        <v>6.54</v>
      </c>
      <c r="C189" s="2">
        <v>1046.400024</v>
      </c>
      <c r="D189" s="2">
        <v>14.254815000000001</v>
      </c>
      <c r="E189" s="2">
        <v>1169.469971</v>
      </c>
      <c r="F189" s="2">
        <v>75.238144000000005</v>
      </c>
    </row>
    <row r="190" spans="1:6" x14ac:dyDescent="0.25">
      <c r="A190" s="1">
        <v>43101</v>
      </c>
      <c r="B190" s="2">
        <v>7.24</v>
      </c>
      <c r="C190" s="2">
        <v>1169.9399410000001</v>
      </c>
      <c r="D190" s="2">
        <v>14.166153</v>
      </c>
      <c r="E190" s="2">
        <v>1450.8900149999999</v>
      </c>
      <c r="F190" s="2">
        <v>79.491569999999996</v>
      </c>
    </row>
    <row r="191" spans="1:6" x14ac:dyDescent="0.25">
      <c r="A191" s="1">
        <v>43132</v>
      </c>
      <c r="B191" s="2">
        <v>6.79</v>
      </c>
      <c r="C191" s="2">
        <v>1104.7299800000001</v>
      </c>
      <c r="D191" s="2">
        <v>11.348684</v>
      </c>
      <c r="E191" s="2">
        <v>1512.4499510000001</v>
      </c>
      <c r="F191" s="2">
        <v>75.103119000000007</v>
      </c>
    </row>
    <row r="192" spans="1:6" x14ac:dyDescent="0.25">
      <c r="A192" s="1">
        <v>43160</v>
      </c>
      <c r="B192" s="2">
        <v>7.31</v>
      </c>
      <c r="C192" s="2">
        <v>1031.790039</v>
      </c>
      <c r="D192" s="2">
        <v>12.295038</v>
      </c>
      <c r="E192" s="2">
        <v>1447.339966</v>
      </c>
      <c r="F192" s="2">
        <v>73.393828999999997</v>
      </c>
    </row>
    <row r="193" spans="1:6" x14ac:dyDescent="0.25">
      <c r="A193" s="1">
        <v>43191</v>
      </c>
      <c r="B193" s="2">
        <v>7.61</v>
      </c>
      <c r="C193" s="2">
        <v>1017.330017</v>
      </c>
      <c r="D193" s="2">
        <v>13.302344</v>
      </c>
      <c r="E193" s="2">
        <v>1566.130005</v>
      </c>
      <c r="F193" s="2">
        <v>73.009720000000002</v>
      </c>
    </row>
    <row r="194" spans="1:6" x14ac:dyDescent="0.25">
      <c r="A194" s="1">
        <v>43221</v>
      </c>
      <c r="B194" s="2">
        <v>66.860000999999997</v>
      </c>
      <c r="C194" s="2">
        <v>1084.98999</v>
      </c>
      <c r="D194" s="2">
        <v>13.025827</v>
      </c>
      <c r="E194" s="2">
        <v>1629.619995</v>
      </c>
      <c r="F194" s="2">
        <v>74.344498000000002</v>
      </c>
    </row>
    <row r="195" spans="1:6" x14ac:dyDescent="0.25">
      <c r="A195" s="1">
        <v>43252</v>
      </c>
      <c r="B195" s="2">
        <v>74.169998000000007</v>
      </c>
      <c r="C195" s="2">
        <v>1115.650024</v>
      </c>
      <c r="D195" s="2">
        <v>12.995823</v>
      </c>
      <c r="E195" s="2">
        <v>1699.8000489999999</v>
      </c>
      <c r="F195" s="2">
        <v>74.104423999999995</v>
      </c>
    </row>
    <row r="196" spans="1:6" x14ac:dyDescent="0.25">
      <c r="A196" s="1">
        <v>43282</v>
      </c>
      <c r="B196" s="2">
        <v>70.069999999999993</v>
      </c>
      <c r="C196" s="2">
        <v>1217.26001</v>
      </c>
      <c r="D196" s="2">
        <v>11.075647</v>
      </c>
      <c r="E196" s="2">
        <v>1777.4399410000001</v>
      </c>
      <c r="F196" s="2">
        <v>78.551270000000002</v>
      </c>
    </row>
    <row r="197" spans="1:6" x14ac:dyDescent="0.25">
      <c r="A197" s="1">
        <v>43313</v>
      </c>
      <c r="B197" s="2">
        <v>72.072997999999998</v>
      </c>
      <c r="C197" s="2">
        <v>1218.1899410000001</v>
      </c>
      <c r="D197" s="2">
        <v>10.313516999999999</v>
      </c>
      <c r="E197" s="2">
        <v>2012.709961</v>
      </c>
      <c r="F197" s="2">
        <v>79.863861</v>
      </c>
    </row>
    <row r="198" spans="1:6" x14ac:dyDescent="0.25">
      <c r="A198" s="1">
        <v>43344</v>
      </c>
      <c r="B198" s="2">
        <v>75.699996999999996</v>
      </c>
      <c r="C198" s="2">
        <v>1193.469971</v>
      </c>
      <c r="D198" s="2">
        <v>10.997839000000001</v>
      </c>
      <c r="E198" s="2">
        <v>2003</v>
      </c>
      <c r="F198" s="2">
        <v>81.011161999999999</v>
      </c>
    </row>
    <row r="199" spans="1:6" x14ac:dyDescent="0.25">
      <c r="A199" s="1">
        <v>43374</v>
      </c>
      <c r="B199" s="2">
        <v>67.680000000000007</v>
      </c>
      <c r="C199" s="2">
        <v>1076.7700199999999</v>
      </c>
      <c r="D199" s="2">
        <v>12.456939</v>
      </c>
      <c r="E199" s="2">
        <v>1598.01001</v>
      </c>
      <c r="F199" s="2">
        <v>77.005324999999999</v>
      </c>
    </row>
    <row r="200" spans="1:6" x14ac:dyDescent="0.25">
      <c r="A200" s="1">
        <v>43405</v>
      </c>
      <c r="B200" s="2">
        <v>52.516998000000001</v>
      </c>
      <c r="C200" s="2">
        <v>1094.4300539999999</v>
      </c>
      <c r="D200" s="2">
        <v>12.655455999999999</v>
      </c>
      <c r="E200" s="2">
        <v>1690.170044</v>
      </c>
      <c r="F200" s="2">
        <v>78.813782000000003</v>
      </c>
    </row>
    <row r="201" spans="1:6" x14ac:dyDescent="0.25">
      <c r="A201" s="1">
        <v>43435</v>
      </c>
      <c r="B201" s="2">
        <v>47.457000999999998</v>
      </c>
      <c r="C201" s="2">
        <v>1035.6099850000001</v>
      </c>
      <c r="D201" s="2">
        <v>13.470564</v>
      </c>
      <c r="E201" s="2">
        <v>1501.969971</v>
      </c>
      <c r="F201" s="2">
        <v>70.831290999999993</v>
      </c>
    </row>
    <row r="202" spans="1:6" x14ac:dyDescent="0.25">
      <c r="A202" s="1">
        <v>43466</v>
      </c>
      <c r="B202" s="2">
        <v>55.59</v>
      </c>
      <c r="C202" s="2">
        <v>1116.369995</v>
      </c>
      <c r="D202" s="2">
        <v>13.39</v>
      </c>
      <c r="E202" s="2">
        <v>1718.7299800000001</v>
      </c>
      <c r="F202" s="2">
        <v>76.529999000000004</v>
      </c>
    </row>
    <row r="203" spans="1:6" x14ac:dyDescent="0.25">
      <c r="A203" s="1">
        <v>43497</v>
      </c>
      <c r="B203" s="2">
        <v>58.633999000000003</v>
      </c>
      <c r="C203" s="2">
        <v>1119.920044</v>
      </c>
      <c r="D203" s="2">
        <v>12.64</v>
      </c>
      <c r="E203" s="2">
        <v>1639.829956</v>
      </c>
      <c r="F203" s="2">
        <v>79.089995999999999</v>
      </c>
    </row>
    <row r="204" spans="1:6" x14ac:dyDescent="0.25">
      <c r="A204" s="1">
        <v>43525</v>
      </c>
      <c r="B204" s="2">
        <v>61.310001</v>
      </c>
      <c r="C204" s="2">
        <v>1173.3100589999999</v>
      </c>
      <c r="D204" s="2">
        <v>13.71</v>
      </c>
      <c r="E204" s="2">
        <v>1780.75</v>
      </c>
      <c r="F204" s="2">
        <v>80.830001999999993</v>
      </c>
    </row>
    <row r="205" spans="1:6" x14ac:dyDescent="0.25">
      <c r="A205" s="1">
        <v>43556</v>
      </c>
      <c r="B205" s="2">
        <v>65.266998000000001</v>
      </c>
      <c r="C205" s="2">
        <v>1188.4799800000001</v>
      </c>
      <c r="D205" s="2">
        <v>12.72</v>
      </c>
      <c r="E205" s="2">
        <v>1926.5200199999999</v>
      </c>
      <c r="F205" s="2">
        <v>83.82</v>
      </c>
    </row>
    <row r="206" spans="1:6" x14ac:dyDescent="0.25">
      <c r="A206" s="1">
        <v>43586</v>
      </c>
      <c r="B206" s="2">
        <v>64.169998000000007</v>
      </c>
      <c r="C206" s="2">
        <v>1189.3900149999999</v>
      </c>
      <c r="D206" s="2">
        <v>12.6</v>
      </c>
      <c r="E206" s="2">
        <v>1950.5500489999999</v>
      </c>
      <c r="F206" s="2">
        <v>83.410004000000001</v>
      </c>
    </row>
  </sheetData>
  <sortState xmlns:xlrd2="http://schemas.microsoft.com/office/spreadsheetml/2017/richdata2" ref="I37:T47">
    <sortCondition ref="Q37:Q47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7809C-06A0-4276-8469-2B9A0EFA52A4}">
  <dimension ref="B1:AA68"/>
  <sheetViews>
    <sheetView tabSelected="1" zoomScaleNormal="100" workbookViewId="0">
      <selection activeCell="N10" sqref="N9:O10"/>
    </sheetView>
  </sheetViews>
  <sheetFormatPr defaultRowHeight="15" x14ac:dyDescent="0.25"/>
  <cols>
    <col min="1" max="1" width="2.7109375" customWidth="1"/>
    <col min="2" max="2" width="14.7109375" customWidth="1"/>
    <col min="6" max="6" width="2.7109375" customWidth="1"/>
    <col min="10" max="10" width="2.7109375" customWidth="1"/>
    <col min="27" max="27" width="21.28515625" style="2" bestFit="1" customWidth="1"/>
  </cols>
  <sheetData>
    <row r="1" spans="2:26" x14ac:dyDescent="0.25">
      <c r="G1" s="48">
        <f>_xlfn.STDEV.S(G7:G68)</f>
        <v>4.2439244686977476E-2</v>
      </c>
      <c r="H1" s="48">
        <f>_xlfn.STDEV.S(H7:H68)</f>
        <v>4.059297405250141E-2</v>
      </c>
      <c r="I1" s="48">
        <f>_xlfn.STDEV.S(I7:I68)</f>
        <v>6.7173758040580248E-2</v>
      </c>
    </row>
    <row r="2" spans="2:26" x14ac:dyDescent="0.25">
      <c r="B2" s="28" t="s">
        <v>46</v>
      </c>
      <c r="C2" s="49">
        <v>1.6E-2</v>
      </c>
      <c r="F2" s="28" t="s">
        <v>47</v>
      </c>
      <c r="G2" s="43">
        <f>AVERAGE(G7:G68)</f>
        <v>7.5816581934071434E-3</v>
      </c>
      <c r="H2" s="43">
        <f>AVERAGE(H7:H68)</f>
        <v>7.7727657934410568E-3</v>
      </c>
      <c r="I2" s="43">
        <f>AVERAGE(I7:I68)</f>
        <v>1.2777553328300311E-2</v>
      </c>
    </row>
    <row r="3" spans="2:26" x14ac:dyDescent="0.25">
      <c r="Z3" s="47"/>
    </row>
    <row r="4" spans="2:26" x14ac:dyDescent="0.25">
      <c r="B4" s="46" t="s">
        <v>44</v>
      </c>
      <c r="C4" s="46"/>
      <c r="D4" s="46"/>
      <c r="E4" s="46"/>
      <c r="G4" s="46" t="s">
        <v>45</v>
      </c>
      <c r="H4" s="46"/>
      <c r="I4" s="46"/>
      <c r="K4" s="46" t="s">
        <v>9</v>
      </c>
      <c r="L4" s="46"/>
      <c r="M4" s="46"/>
    </row>
    <row r="5" spans="2:26" x14ac:dyDescent="0.25">
      <c r="B5" s="45" t="s">
        <v>0</v>
      </c>
      <c r="C5" s="45" t="s">
        <v>42</v>
      </c>
      <c r="D5" s="45" t="s">
        <v>43</v>
      </c>
      <c r="E5" s="45" t="s">
        <v>41</v>
      </c>
      <c r="G5" s="45" t="str">
        <f t="shared" ref="G5:I5" si="0">C5</f>
        <v>JNJ</v>
      </c>
      <c r="H5" s="45" t="str">
        <f t="shared" si="0"/>
        <v>PG</v>
      </c>
      <c r="I5" s="45" t="str">
        <f t="shared" si="0"/>
        <v>JPM</v>
      </c>
      <c r="K5" s="45" t="str">
        <f t="shared" ref="K5" si="1">G5</f>
        <v>JNJ</v>
      </c>
      <c r="L5" s="45" t="str">
        <f t="shared" ref="L5" si="2">H5</f>
        <v>PG</v>
      </c>
      <c r="M5" s="45" t="str">
        <f t="shared" ref="M5" si="3">I5</f>
        <v>JPM</v>
      </c>
      <c r="P5" s="45" t="str">
        <f t="shared" ref="P5:R5" si="4">K5</f>
        <v>JNJ</v>
      </c>
      <c r="Q5" s="45" t="str">
        <f t="shared" si="4"/>
        <v>PG</v>
      </c>
      <c r="R5" s="45" t="str">
        <f t="shared" si="4"/>
        <v>JPM</v>
      </c>
    </row>
    <row r="6" spans="2:26" x14ac:dyDescent="0.25">
      <c r="B6" s="1">
        <v>42005</v>
      </c>
      <c r="C6" s="2">
        <f>VLOOKUP(B6,'[2]JNJ (1)'!$A:$F,COLUMNS('[2]JNJ (1)'!$A$1:$F$1),FALSE)</f>
        <v>86.740662</v>
      </c>
      <c r="D6" s="2">
        <v>71.569855000000004</v>
      </c>
      <c r="E6" s="2">
        <f>VLOOKUP(B6,[1]JPM!$A:$F,COLUMNS([1]JPM!$A$1:$F$1),FALSE)</f>
        <v>46.607315</v>
      </c>
      <c r="G6" t="str">
        <f>IFERROR(C6/C5-1,"")</f>
        <v/>
      </c>
      <c r="H6" t="str">
        <f t="shared" ref="H6:H65" si="5">IFERROR(D6/D5-1,"")</f>
        <v/>
      </c>
      <c r="I6" t="str">
        <f t="shared" ref="I6:I65" si="6">IFERROR(E6/E5-1,"")</f>
        <v/>
      </c>
      <c r="O6" s="50" t="str">
        <f t="array" ref="O6:O8">TRANSPOSE(K5:M5)</f>
        <v>JNJ</v>
      </c>
      <c r="P6">
        <f t="array" ref="P6:R8">MMULT(TRANSPOSE(K7:M68),K7:M68) / ROWS(K7:M68)</f>
        <v>1.7688146114666224E-3</v>
      </c>
      <c r="Q6">
        <v>7.8380126862375419E-4</v>
      </c>
      <c r="R6">
        <v>1.0434238412548951E-3</v>
      </c>
    </row>
    <row r="7" spans="2:26" x14ac:dyDescent="0.25">
      <c r="B7" s="1">
        <v>42036</v>
      </c>
      <c r="C7" s="2">
        <f>VLOOKUP(B7,'[2]JNJ (1)'!$A:$F,COLUMNS('[2]JNJ (1)'!$A$1:$F$1),FALSE)</f>
        <v>88.793541000000005</v>
      </c>
      <c r="D7" s="2">
        <v>72.796859999999995</v>
      </c>
      <c r="E7" s="2">
        <f>VLOOKUP(B7,[1]JPM!$A:$F,COLUMNS([1]JPM!$A$1:$F$1),FALSE)</f>
        <v>52.858939999999997</v>
      </c>
      <c r="G7" s="42">
        <f t="shared" ref="G7:G65" si="7">IFERROR(C7/C6-1,"")</f>
        <v>2.3666858802622537E-2</v>
      </c>
      <c r="H7" s="42">
        <f t="shared" si="5"/>
        <v>1.7144159367096456E-2</v>
      </c>
      <c r="I7" s="42">
        <f t="shared" si="6"/>
        <v>0.13413398733653703</v>
      </c>
      <c r="K7" s="42">
        <f>G7-$C$2</f>
        <v>7.6668588026225365E-3</v>
      </c>
      <c r="L7" s="42">
        <f t="shared" ref="L7:L68" si="8">H7-AVERAGE(H$2)</f>
        <v>9.3713935736553997E-3</v>
      </c>
      <c r="M7" s="42">
        <f t="shared" ref="M7:M68" si="9">I7-AVERAGE(I$2)</f>
        <v>0.12135643400823672</v>
      </c>
      <c r="O7" s="50" t="str">
        <v>PG</v>
      </c>
      <c r="P7">
        <v>7.8380126862375419E-4</v>
      </c>
      <c r="Q7">
        <v>1.6212122917427451E-3</v>
      </c>
      <c r="R7">
        <v>3.9322950746992886E-4</v>
      </c>
      <c r="Z7" s="51"/>
    </row>
    <row r="8" spans="2:26" x14ac:dyDescent="0.25">
      <c r="B8" s="1">
        <v>42064</v>
      </c>
      <c r="C8" s="2">
        <f>VLOOKUP(B8,'[2]JNJ (1)'!$A:$F,COLUMNS('[2]JNJ (1)'!$A$1:$F$1),FALSE)</f>
        <v>87.749092000000005</v>
      </c>
      <c r="D8" s="2">
        <v>70.069023000000001</v>
      </c>
      <c r="E8" s="2">
        <f>VLOOKUP(B8,[1]JPM!$A:$F,COLUMNS([1]JPM!$A$1:$F$1),FALSE)</f>
        <v>52.255141999999999</v>
      </c>
      <c r="G8" s="42">
        <f t="shared" si="7"/>
        <v>-1.1762668638251483E-2</v>
      </c>
      <c r="H8" s="42">
        <f t="shared" si="5"/>
        <v>-3.7471904694790337E-2</v>
      </c>
      <c r="I8" s="42">
        <f t="shared" si="6"/>
        <v>-1.1422817029626331E-2</v>
      </c>
      <c r="K8" s="42">
        <f t="shared" ref="K8:K68" si="10">G8-AVERAGE(G$2)</f>
        <v>-1.9344326831658626E-2</v>
      </c>
      <c r="L8" s="42">
        <f t="shared" si="8"/>
        <v>-4.5244670488231394E-2</v>
      </c>
      <c r="M8" s="42">
        <f t="shared" si="9"/>
        <v>-2.4200370357926642E-2</v>
      </c>
      <c r="O8" s="50" t="str">
        <v>JPM</v>
      </c>
      <c r="P8">
        <v>1.0434238412548951E-3</v>
      </c>
      <c r="Q8">
        <v>3.9322950746992886E-4</v>
      </c>
      <c r="R8">
        <v>4.4395345149509605E-3</v>
      </c>
      <c r="Z8" s="47"/>
    </row>
    <row r="9" spans="2:26" x14ac:dyDescent="0.25">
      <c r="B9" s="1">
        <v>42095</v>
      </c>
      <c r="C9" s="2">
        <f>VLOOKUP(B9,'[2]JNJ (1)'!$A:$F,COLUMNS('[2]JNJ (1)'!$A$1:$F$1),FALSE)</f>
        <v>86.527923999999999</v>
      </c>
      <c r="D9" s="2">
        <v>67.991066000000004</v>
      </c>
      <c r="E9" s="2">
        <f>VLOOKUP(B9,[1]JPM!$A:$F,COLUMNS([1]JPM!$A$1:$F$1),FALSE)</f>
        <v>54.566848999999998</v>
      </c>
      <c r="G9" s="42">
        <f t="shared" si="7"/>
        <v>-1.391658844743382E-2</v>
      </c>
      <c r="H9" s="42">
        <f t="shared" si="5"/>
        <v>-2.9655858052994422E-2</v>
      </c>
      <c r="I9" s="42">
        <f t="shared" si="6"/>
        <v>4.4238842562134728E-2</v>
      </c>
      <c r="K9" s="42">
        <f t="shared" si="10"/>
        <v>-2.1498246640840962E-2</v>
      </c>
      <c r="L9" s="42">
        <f t="shared" si="8"/>
        <v>-3.7428623846435478E-2</v>
      </c>
      <c r="M9" s="42">
        <f t="shared" si="9"/>
        <v>3.1461289233834414E-2</v>
      </c>
      <c r="Z9" s="47"/>
    </row>
    <row r="10" spans="2:26" x14ac:dyDescent="0.25">
      <c r="B10" s="1">
        <v>42125</v>
      </c>
      <c r="C10" s="2">
        <f>VLOOKUP(B10,'[2]JNJ (1)'!$A:$F,COLUMNS('[2]JNJ (1)'!$A$1:$F$1),FALSE)</f>
        <v>87.347847000000002</v>
      </c>
      <c r="D10" s="2">
        <v>67.572433000000004</v>
      </c>
      <c r="E10" s="2">
        <f>VLOOKUP(B10,[1]JPM!$A:$F,COLUMNS([1]JPM!$A$1:$F$1),FALSE)</f>
        <v>57.117686999999997</v>
      </c>
      <c r="G10" s="42">
        <f t="shared" si="7"/>
        <v>9.4758196209585588E-3</v>
      </c>
      <c r="H10" s="42">
        <f t="shared" si="5"/>
        <v>-6.1571765914069099E-3</v>
      </c>
      <c r="I10" s="42">
        <f t="shared" si="6"/>
        <v>4.6747027668759156E-2</v>
      </c>
      <c r="K10" s="42">
        <f t="shared" si="10"/>
        <v>1.8941614275514154E-3</v>
      </c>
      <c r="L10" s="42">
        <f t="shared" si="8"/>
        <v>-1.3929942384847967E-2</v>
      </c>
      <c r="M10" s="42">
        <f t="shared" si="9"/>
        <v>3.3969474340458841E-2</v>
      </c>
      <c r="Z10" s="47"/>
    </row>
    <row r="11" spans="2:26" x14ac:dyDescent="0.25">
      <c r="B11" s="1">
        <v>42156</v>
      </c>
      <c r="C11" s="2">
        <f>VLOOKUP(B11,'[2]JNJ (1)'!$A:$F,COLUMNS('[2]JNJ (1)'!$A$1:$F$1),FALSE)</f>
        <v>85.630118999999993</v>
      </c>
      <c r="D11" s="2">
        <v>67.443129999999996</v>
      </c>
      <c r="E11" s="2">
        <f>VLOOKUP(B11,[1]JPM!$A:$F,COLUMNS([1]JPM!$A$1:$F$1),FALSE)</f>
        <v>58.836956000000001</v>
      </c>
      <c r="G11" s="42">
        <f t="shared" si="7"/>
        <v>-1.9665373091565796E-2</v>
      </c>
      <c r="H11" s="42">
        <f t="shared" si="5"/>
        <v>-1.91354660857046E-3</v>
      </c>
      <c r="I11" s="42">
        <f t="shared" si="6"/>
        <v>3.0100466078047061E-2</v>
      </c>
      <c r="K11" s="42">
        <f t="shared" si="10"/>
        <v>-2.7247031284972939E-2</v>
      </c>
      <c r="L11" s="42">
        <f t="shared" si="8"/>
        <v>-9.6863124020115168E-3</v>
      </c>
      <c r="M11" s="42">
        <f t="shared" si="9"/>
        <v>1.732291274974675E-2</v>
      </c>
      <c r="P11" s="52" t="str">
        <f>P5</f>
        <v>JNJ</v>
      </c>
      <c r="Q11" s="52" t="str">
        <f t="shared" ref="Q11:R11" si="11">Q5</f>
        <v>PG</v>
      </c>
      <c r="R11" s="52" t="str">
        <f t="shared" si="11"/>
        <v>JPM</v>
      </c>
      <c r="S11" s="34" t="s">
        <v>12</v>
      </c>
      <c r="Z11" s="47"/>
    </row>
    <row r="12" spans="2:26" x14ac:dyDescent="0.25">
      <c r="B12" s="1">
        <v>42186</v>
      </c>
      <c r="C12" s="2">
        <f>VLOOKUP(B12,'[2]JNJ (1)'!$A:$F,COLUMNS('[2]JNJ (1)'!$A$1:$F$1),FALSE)</f>
        <v>88.046310000000005</v>
      </c>
      <c r="D12" s="2">
        <v>66.115645999999998</v>
      </c>
      <c r="E12" s="2">
        <f>VLOOKUP(B12,[1]JPM!$A:$F,COLUMNS([1]JPM!$A$1:$F$1),FALSE)</f>
        <v>59.505549999999999</v>
      </c>
      <c r="G12" s="42">
        <f t="shared" si="7"/>
        <v>2.821660215139965E-2</v>
      </c>
      <c r="H12" s="42">
        <f t="shared" si="5"/>
        <v>-1.9683012932525501E-2</v>
      </c>
      <c r="I12" s="42">
        <f t="shared" si="6"/>
        <v>1.1363504257426271E-2</v>
      </c>
      <c r="K12" s="42">
        <f t="shared" si="10"/>
        <v>2.0634943957992508E-2</v>
      </c>
      <c r="L12" s="42">
        <f t="shared" si="8"/>
        <v>-2.7455778725966558E-2</v>
      </c>
      <c r="M12" s="42">
        <f t="shared" si="9"/>
        <v>-1.4140490708740398E-3</v>
      </c>
      <c r="P12" s="49">
        <v>0.34858800493191616</v>
      </c>
      <c r="Q12" s="49">
        <v>0.51791131740519014</v>
      </c>
      <c r="R12" s="49">
        <v>0.13350067770124938</v>
      </c>
      <c r="S12" s="35">
        <f>SUM(P12:R12)</f>
        <v>1.0000000000383555</v>
      </c>
      <c r="Z12" s="47"/>
    </row>
    <row r="13" spans="2:26" x14ac:dyDescent="0.25">
      <c r="B13" s="1">
        <v>42217</v>
      </c>
      <c r="C13" s="2">
        <f>VLOOKUP(B13,'[2]JNJ (1)'!$A:$F,COLUMNS('[2]JNJ (1)'!$A$1:$F$1),FALSE)</f>
        <v>82.572524999999999</v>
      </c>
      <c r="D13" s="2">
        <v>61.416499999999999</v>
      </c>
      <c r="E13" s="2">
        <f>VLOOKUP(B13,[1]JPM!$A:$F,COLUMNS([1]JPM!$A$1:$F$1),FALSE)</f>
        <v>56.022708999999999</v>
      </c>
      <c r="G13" s="42">
        <f t="shared" si="7"/>
        <v>-6.2169385633537688E-2</v>
      </c>
      <c r="H13" s="42">
        <f t="shared" si="5"/>
        <v>-7.107464396551455E-2</v>
      </c>
      <c r="I13" s="42">
        <f t="shared" si="6"/>
        <v>-5.8529683365669216E-2</v>
      </c>
      <c r="K13" s="42">
        <f t="shared" si="10"/>
        <v>-6.9751043826944831E-2</v>
      </c>
      <c r="L13" s="42">
        <f t="shared" si="8"/>
        <v>-7.88474097589556E-2</v>
      </c>
      <c r="M13" s="42">
        <f t="shared" si="9"/>
        <v>-7.1307236693969531E-2</v>
      </c>
      <c r="Z13" s="47"/>
    </row>
    <row r="14" spans="2:26" x14ac:dyDescent="0.25">
      <c r="B14" s="1">
        <v>42248</v>
      </c>
      <c r="C14" s="2">
        <f>VLOOKUP(B14,'[2]JNJ (1)'!$A:$F,COLUMNS('[2]JNJ (1)'!$A$1:$F$1),FALSE)</f>
        <v>82.646431000000007</v>
      </c>
      <c r="D14" s="2">
        <v>62.520218</v>
      </c>
      <c r="E14" s="2">
        <f>VLOOKUP(B14,[1]JPM!$A:$F,COLUMNS([1]JPM!$A$1:$F$1),FALSE)</f>
        <v>53.287120999999999</v>
      </c>
      <c r="G14" s="42">
        <f t="shared" si="7"/>
        <v>8.9504347844515664E-4</v>
      </c>
      <c r="H14" s="42">
        <f t="shared" si="5"/>
        <v>1.7971033842697048E-2</v>
      </c>
      <c r="I14" s="42">
        <f t="shared" si="6"/>
        <v>-4.8829984283694672E-2</v>
      </c>
      <c r="K14" s="42">
        <f t="shared" si="10"/>
        <v>-6.6866147149619868E-3</v>
      </c>
      <c r="L14" s="42">
        <f t="shared" si="8"/>
        <v>1.0198268049255992E-2</v>
      </c>
      <c r="M14" s="42">
        <f t="shared" si="9"/>
        <v>-6.1607537611994986E-2</v>
      </c>
      <c r="Z14" s="47"/>
    </row>
    <row r="15" spans="2:26" x14ac:dyDescent="0.25">
      <c r="B15" s="1">
        <v>42278</v>
      </c>
      <c r="C15" s="2">
        <f>VLOOKUP(B15,'[2]JNJ (1)'!$A:$F,COLUMNS('[2]JNJ (1)'!$A$1:$F$1),FALSE)</f>
        <v>89.445830999999998</v>
      </c>
      <c r="D15" s="2">
        <v>66.378838000000002</v>
      </c>
      <c r="E15" s="2">
        <f>VLOOKUP(B15,[1]JPM!$A:$F,COLUMNS([1]JPM!$A$1:$F$1),FALSE)</f>
        <v>56.153804999999998</v>
      </c>
      <c r="G15" s="42">
        <f t="shared" si="7"/>
        <v>8.2270945251102123E-2</v>
      </c>
      <c r="H15" s="42">
        <f t="shared" si="5"/>
        <v>6.1717954982178691E-2</v>
      </c>
      <c r="I15" s="42">
        <f t="shared" si="6"/>
        <v>5.3796939038984748E-2</v>
      </c>
      <c r="K15" s="42">
        <f t="shared" si="10"/>
        <v>7.4689287057694981E-2</v>
      </c>
      <c r="L15" s="42">
        <f t="shared" si="8"/>
        <v>5.3945189188737634E-2</v>
      </c>
      <c r="M15" s="42">
        <f t="shared" si="9"/>
        <v>4.1019385710684433E-2</v>
      </c>
      <c r="P15" s="28" t="s">
        <v>13</v>
      </c>
      <c r="Q15" s="53">
        <f t="array" ref="Q15">SQRT(MMULT(MMULT(P12:R12,P6:R8),TRANSPOSE(P12:R12)))</f>
        <v>3.4108985778233097E-2</v>
      </c>
      <c r="S15" s="47">
        <f>Q15*12</f>
        <v>0.40930782933879717</v>
      </c>
      <c r="Z15" s="47"/>
    </row>
    <row r="16" spans="2:26" x14ac:dyDescent="0.25">
      <c r="B16" s="1">
        <v>42309</v>
      </c>
      <c r="C16" s="2">
        <f>VLOOKUP(B16,'[2]JNJ (1)'!$A:$F,COLUMNS('[2]JNJ (1)'!$A$1:$F$1),FALSE)</f>
        <v>89.63176</v>
      </c>
      <c r="D16" s="2">
        <v>65.624961999999996</v>
      </c>
      <c r="E16" s="2">
        <f>VLOOKUP(B16,[1]JPM!$A:$F,COLUMNS([1]JPM!$A$1:$F$1),FALSE)</f>
        <v>58.698101000000001</v>
      </c>
      <c r="G16" s="42">
        <f t="shared" si="7"/>
        <v>2.0786770934020371E-3</v>
      </c>
      <c r="H16" s="42">
        <f t="shared" si="5"/>
        <v>-1.1357173802891918E-2</v>
      </c>
      <c r="I16" s="42">
        <f t="shared" si="6"/>
        <v>4.5309414028132267E-2</v>
      </c>
      <c r="K16" s="42">
        <f t="shared" si="10"/>
        <v>-5.5029811000051063E-3</v>
      </c>
      <c r="L16" s="42">
        <f t="shared" si="8"/>
        <v>-1.9129939596332975E-2</v>
      </c>
      <c r="M16" s="42">
        <f t="shared" si="9"/>
        <v>3.2531860699831952E-2</v>
      </c>
      <c r="P16" s="28" t="s">
        <v>26</v>
      </c>
      <c r="Q16" s="53">
        <f t="array" ref="Q16">MMULT(P12:R12,TRANSPOSE(G2:I2))</f>
        <v>8.3742905043705136E-3</v>
      </c>
      <c r="S16" s="47">
        <f>Q16*12</f>
        <v>0.10049148605244616</v>
      </c>
      <c r="Z16" s="47"/>
    </row>
    <row r="17" spans="2:26" x14ac:dyDescent="0.25">
      <c r="B17" s="1">
        <v>42339</v>
      </c>
      <c r="C17" s="2">
        <f>VLOOKUP(B17,'[2]JNJ (1)'!$A:$F,COLUMNS('[2]JNJ (1)'!$A$1:$F$1),FALSE)</f>
        <v>91.612457000000006</v>
      </c>
      <c r="D17" s="2">
        <v>69.632271000000003</v>
      </c>
      <c r="E17" s="2">
        <f>VLOOKUP(B17,[1]JPM!$A:$F,COLUMNS([1]JPM!$A$1:$F$1),FALSE)</f>
        <v>58.125900000000001</v>
      </c>
      <c r="G17" s="42">
        <f t="shared" si="7"/>
        <v>2.2098160294967029E-2</v>
      </c>
      <c r="H17" s="42">
        <f t="shared" si="5"/>
        <v>6.1063791549319291E-2</v>
      </c>
      <c r="I17" s="42">
        <f t="shared" si="6"/>
        <v>-9.7482029273826543E-3</v>
      </c>
      <c r="K17" s="42">
        <f t="shared" si="10"/>
        <v>1.4516502101559886E-2</v>
      </c>
      <c r="L17" s="42">
        <f t="shared" si="8"/>
        <v>5.3291025755878234E-2</v>
      </c>
      <c r="M17" s="42">
        <f t="shared" si="9"/>
        <v>-2.2525756255682965E-2</v>
      </c>
      <c r="P17" s="28" t="s">
        <v>25</v>
      </c>
      <c r="Q17" s="36">
        <f>(Q16-C2)/Q15</f>
        <v>-0.22356893122562119</v>
      </c>
      <c r="S17" s="47"/>
      <c r="Z17" s="47"/>
    </row>
    <row r="18" spans="2:26" x14ac:dyDescent="0.25">
      <c r="B18" s="1">
        <v>42370</v>
      </c>
      <c r="C18" s="2">
        <f>VLOOKUP(B18,'[2]JNJ (1)'!$A:$F,COLUMNS('[2]JNJ (1)'!$A$1:$F$1),FALSE)</f>
        <v>93.146477000000004</v>
      </c>
      <c r="D18" s="2">
        <v>71.631538000000006</v>
      </c>
      <c r="E18" s="2">
        <f>VLOOKUP(B18,[1]JPM!$A:$F,COLUMNS([1]JPM!$A$1:$F$1),FALSE)</f>
        <v>52.377575</v>
      </c>
      <c r="G18" s="42">
        <f t="shared" si="7"/>
        <v>1.6744666066537128E-2</v>
      </c>
      <c r="H18" s="42">
        <f t="shared" si="5"/>
        <v>2.8711787958201285E-2</v>
      </c>
      <c r="I18" s="42">
        <f t="shared" si="6"/>
        <v>-9.8894382710633333E-2</v>
      </c>
      <c r="K18" s="42">
        <f t="shared" si="10"/>
        <v>9.1630078731299858E-3</v>
      </c>
      <c r="L18" s="42">
        <f t="shared" si="8"/>
        <v>2.0939022164760228E-2</v>
      </c>
      <c r="M18" s="42">
        <f t="shared" si="9"/>
        <v>-0.11167193603893365</v>
      </c>
      <c r="Z18" s="47"/>
    </row>
    <row r="19" spans="2:26" x14ac:dyDescent="0.25">
      <c r="B19" s="1">
        <v>42401</v>
      </c>
      <c r="C19" s="2">
        <f>VLOOKUP(B19,'[2]JNJ (1)'!$A:$F,COLUMNS('[2]JNJ (1)'!$A$1:$F$1),FALSE)</f>
        <v>93.833183000000005</v>
      </c>
      <c r="D19" s="2">
        <v>71.017464000000004</v>
      </c>
      <c r="E19" s="2">
        <f>VLOOKUP(B19,[1]JPM!$A:$F,COLUMNS([1]JPM!$A$1:$F$1),FALSE)</f>
        <v>49.893093</v>
      </c>
      <c r="G19" s="42">
        <f t="shared" si="7"/>
        <v>7.3723239151599618E-3</v>
      </c>
      <c r="H19" s="42">
        <f t="shared" si="5"/>
        <v>-8.5726764654976417E-3</v>
      </c>
      <c r="I19" s="42">
        <f t="shared" si="6"/>
        <v>-4.7434078420010906E-2</v>
      </c>
      <c r="K19" s="42">
        <f t="shared" si="10"/>
        <v>-2.0933427824718163E-4</v>
      </c>
      <c r="L19" s="42">
        <f t="shared" si="8"/>
        <v>-1.6345442258938699E-2</v>
      </c>
      <c r="M19" s="42">
        <f t="shared" si="9"/>
        <v>-6.021163174831122E-2</v>
      </c>
      <c r="Z19" s="47"/>
    </row>
    <row r="20" spans="2:26" x14ac:dyDescent="0.25">
      <c r="B20" s="1">
        <v>42430</v>
      </c>
      <c r="C20" s="2">
        <f>VLOOKUP(B20,'[2]JNJ (1)'!$A:$F,COLUMNS('[2]JNJ (1)'!$A$1:$F$1),FALSE)</f>
        <v>97.199218999999999</v>
      </c>
      <c r="D20" s="2">
        <v>72.804175999999998</v>
      </c>
      <c r="E20" s="2">
        <f>VLOOKUP(B20,[1]JPM!$A:$F,COLUMNS([1]JPM!$A$1:$F$1),FALSE)</f>
        <v>52.480803999999999</v>
      </c>
      <c r="G20" s="42">
        <f t="shared" si="7"/>
        <v>3.5872554808249468E-2</v>
      </c>
      <c r="H20" s="42">
        <f t="shared" si="5"/>
        <v>2.5158769397904734E-2</v>
      </c>
      <c r="I20" s="42">
        <f t="shared" si="6"/>
        <v>5.1865114876722407E-2</v>
      </c>
      <c r="K20" s="42">
        <f t="shared" si="10"/>
        <v>2.8290896614842326E-2</v>
      </c>
      <c r="L20" s="42">
        <f t="shared" si="8"/>
        <v>1.7386003604463678E-2</v>
      </c>
      <c r="M20" s="42">
        <f t="shared" si="9"/>
        <v>3.9087561548422092E-2</v>
      </c>
      <c r="Z20" s="47"/>
    </row>
    <row r="21" spans="2:26" x14ac:dyDescent="0.25">
      <c r="B21" s="1">
        <v>42461</v>
      </c>
      <c r="C21" s="2">
        <f>VLOOKUP(B21,'[2]JNJ (1)'!$A:$F,COLUMNS('[2]JNJ (1)'!$A$1:$F$1),FALSE)</f>
        <v>100.684746</v>
      </c>
      <c r="D21" s="2">
        <v>70.867103999999998</v>
      </c>
      <c r="E21" s="2">
        <f>VLOOKUP(B21,[1]JPM!$A:$F,COLUMNS([1]JPM!$A$1:$F$1),FALSE)</f>
        <v>56.007893000000003</v>
      </c>
      <c r="G21" s="42">
        <f t="shared" si="7"/>
        <v>3.5859619407024201E-2</v>
      </c>
      <c r="H21" s="42">
        <f t="shared" si="5"/>
        <v>-2.6606605643060943E-2</v>
      </c>
      <c r="I21" s="42">
        <f t="shared" si="6"/>
        <v>6.7207221139371276E-2</v>
      </c>
      <c r="K21" s="42">
        <f t="shared" si="10"/>
        <v>2.8277961213617059E-2</v>
      </c>
      <c r="L21" s="42">
        <f t="shared" si="8"/>
        <v>-3.4379371436502E-2</v>
      </c>
      <c r="M21" s="42">
        <f t="shared" si="9"/>
        <v>5.4429667811070961E-2</v>
      </c>
      <c r="Z21" s="47"/>
    </row>
    <row r="22" spans="2:26" x14ac:dyDescent="0.25">
      <c r="B22" s="1">
        <v>42491</v>
      </c>
      <c r="C22" s="2">
        <f>VLOOKUP(B22,'[2]JNJ (1)'!$A:$F,COLUMNS('[2]JNJ (1)'!$A$1:$F$1),FALSE)</f>
        <v>101.23273500000001</v>
      </c>
      <c r="D22" s="2">
        <v>72.267593000000005</v>
      </c>
      <c r="E22" s="2">
        <f>VLOOKUP(B22,[1]JPM!$A:$F,COLUMNS([1]JPM!$A$1:$F$1),FALSE)</f>
        <v>58.270561000000001</v>
      </c>
      <c r="G22" s="42">
        <f t="shared" si="7"/>
        <v>5.442621864487851E-3</v>
      </c>
      <c r="H22" s="42">
        <f t="shared" si="5"/>
        <v>1.9762187544731802E-2</v>
      </c>
      <c r="I22" s="42">
        <f t="shared" si="6"/>
        <v>4.0399091606606152E-2</v>
      </c>
      <c r="K22" s="42">
        <f t="shared" si="10"/>
        <v>-2.1390363289192924E-3</v>
      </c>
      <c r="L22" s="42">
        <f t="shared" si="8"/>
        <v>1.1989421751290745E-2</v>
      </c>
      <c r="M22" s="42">
        <f t="shared" si="9"/>
        <v>2.7621538278305841E-2</v>
      </c>
      <c r="Z22" s="47"/>
    </row>
    <row r="23" spans="2:26" x14ac:dyDescent="0.25">
      <c r="B23" s="1">
        <v>42522</v>
      </c>
      <c r="C23" s="2">
        <f>VLOOKUP(B23,'[2]JNJ (1)'!$A:$F,COLUMNS('[2]JNJ (1)'!$A$1:$F$1),FALSE)</f>
        <v>109.745323</v>
      </c>
      <c r="D23" s="2">
        <v>75.504645999999994</v>
      </c>
      <c r="E23" s="2">
        <f>VLOOKUP(B23,[1]JPM!$A:$F,COLUMNS([1]JPM!$A$1:$F$1),FALSE)</f>
        <v>55.476215000000003</v>
      </c>
      <c r="G23" s="42">
        <f t="shared" si="7"/>
        <v>8.4089281989664588E-2</v>
      </c>
      <c r="H23" s="42">
        <f t="shared" si="5"/>
        <v>4.4792594655809204E-2</v>
      </c>
      <c r="I23" s="42">
        <f t="shared" si="6"/>
        <v>-4.7954678177888121E-2</v>
      </c>
      <c r="K23" s="42">
        <f t="shared" si="10"/>
        <v>7.6507623796257446E-2</v>
      </c>
      <c r="L23" s="42">
        <f t="shared" si="8"/>
        <v>3.7019828862368147E-2</v>
      </c>
      <c r="M23" s="42">
        <f t="shared" si="9"/>
        <v>-6.0732231506188436E-2</v>
      </c>
      <c r="Z23" s="47"/>
    </row>
    <row r="24" spans="2:26" x14ac:dyDescent="0.25">
      <c r="B24" s="1">
        <v>42552</v>
      </c>
      <c r="C24" s="2">
        <f>VLOOKUP(B24,'[2]JNJ (1)'!$A:$F,COLUMNS('[2]JNJ (1)'!$A$1:$F$1),FALSE)</f>
        <v>113.300957</v>
      </c>
      <c r="D24" s="2">
        <v>76.325057999999999</v>
      </c>
      <c r="E24" s="2">
        <f>VLOOKUP(B24,[1]JPM!$A:$F,COLUMNS([1]JPM!$A$1:$F$1),FALSE)</f>
        <v>57.109982000000002</v>
      </c>
      <c r="G24" s="42">
        <f t="shared" si="7"/>
        <v>3.239895699245432E-2</v>
      </c>
      <c r="H24" s="42">
        <f t="shared" si="5"/>
        <v>1.0865715468687975E-2</v>
      </c>
      <c r="I24" s="42">
        <f t="shared" si="6"/>
        <v>2.9449864234609269E-2</v>
      </c>
      <c r="K24" s="42">
        <f t="shared" si="10"/>
        <v>2.4817298799047177E-2</v>
      </c>
      <c r="L24" s="42">
        <f t="shared" si="8"/>
        <v>3.0929496752469185E-3</v>
      </c>
      <c r="M24" s="42">
        <f t="shared" si="9"/>
        <v>1.6672310906308958E-2</v>
      </c>
      <c r="Z24" s="47"/>
    </row>
    <row r="25" spans="2:26" x14ac:dyDescent="0.25">
      <c r="B25" s="1">
        <v>42583</v>
      </c>
      <c r="C25" s="2">
        <f>VLOOKUP(B25,'[2]JNJ (1)'!$A:$F,COLUMNS('[2]JNJ (1)'!$A$1:$F$1),FALSE)</f>
        <v>107.972038</v>
      </c>
      <c r="D25" s="2">
        <v>78.468536</v>
      </c>
      <c r="E25" s="2">
        <f>VLOOKUP(B25,[1]JPM!$A:$F,COLUMNS([1]JPM!$A$1:$F$1),FALSE)</f>
        <v>60.730536999999998</v>
      </c>
      <c r="G25" s="42">
        <f t="shared" si="7"/>
        <v>-4.7033309700993953E-2</v>
      </c>
      <c r="H25" s="42">
        <f t="shared" si="5"/>
        <v>2.8083542366911907E-2</v>
      </c>
      <c r="I25" s="42">
        <f t="shared" si="6"/>
        <v>6.3396185276332284E-2</v>
      </c>
      <c r="K25" s="42">
        <f t="shared" si="10"/>
        <v>-5.4614967894401095E-2</v>
      </c>
      <c r="L25" s="42">
        <f t="shared" si="8"/>
        <v>2.031077657347085E-2</v>
      </c>
      <c r="M25" s="42">
        <f t="shared" si="9"/>
        <v>5.061863194803197E-2</v>
      </c>
      <c r="Z25" s="47"/>
    </row>
    <row r="26" spans="2:26" x14ac:dyDescent="0.25">
      <c r="B26" s="1">
        <v>42614</v>
      </c>
      <c r="C26" s="2">
        <f>VLOOKUP(B26,'[2]JNJ (1)'!$A:$F,COLUMNS('[2]JNJ (1)'!$A$1:$F$1),FALSE)</f>
        <v>107.59030199999999</v>
      </c>
      <c r="D26" s="2">
        <v>80.661461000000003</v>
      </c>
      <c r="E26" s="2">
        <f>VLOOKUP(B26,[1]JPM!$A:$F,COLUMNS([1]JPM!$A$1:$F$1),FALSE)</f>
        <v>59.911797</v>
      </c>
      <c r="G26" s="42">
        <f t="shared" si="7"/>
        <v>-3.5355079617929164E-3</v>
      </c>
      <c r="H26" s="42">
        <f t="shared" si="5"/>
        <v>2.7946551723610602E-2</v>
      </c>
      <c r="I26" s="42">
        <f t="shared" si="6"/>
        <v>-1.3481520836873151E-2</v>
      </c>
      <c r="K26" s="42">
        <f t="shared" si="10"/>
        <v>-1.1117166155200059E-2</v>
      </c>
      <c r="L26" s="42">
        <f t="shared" si="8"/>
        <v>2.0173785930169545E-2</v>
      </c>
      <c r="M26" s="42">
        <f t="shared" si="9"/>
        <v>-2.6259074165173462E-2</v>
      </c>
      <c r="Z26" s="47"/>
    </row>
    <row r="27" spans="2:26" x14ac:dyDescent="0.25">
      <c r="B27" s="1">
        <v>42644</v>
      </c>
      <c r="C27" s="2">
        <f>VLOOKUP(B27,'[2]JNJ (1)'!$A:$F,COLUMNS('[2]JNJ (1)'!$A$1:$F$1),FALSE)</f>
        <v>105.64122</v>
      </c>
      <c r="D27" s="2">
        <v>78.010193000000001</v>
      </c>
      <c r="E27" s="2">
        <f>VLOOKUP(B27,[1]JPM!$A:$F,COLUMNS([1]JPM!$A$1:$F$1),FALSE)</f>
        <v>62.314025999999998</v>
      </c>
      <c r="G27" s="42">
        <f t="shared" si="7"/>
        <v>-1.8115777758482277E-2</v>
      </c>
      <c r="H27" s="42">
        <f t="shared" si="5"/>
        <v>-3.2869079819915492E-2</v>
      </c>
      <c r="I27" s="42">
        <f t="shared" si="6"/>
        <v>4.0096093261899668E-2</v>
      </c>
      <c r="K27" s="42">
        <f t="shared" si="10"/>
        <v>-2.5697435951889419E-2</v>
      </c>
      <c r="L27" s="42">
        <f t="shared" si="8"/>
        <v>-4.0641845613356549E-2</v>
      </c>
      <c r="M27" s="42">
        <f t="shared" si="9"/>
        <v>2.7318539933599357E-2</v>
      </c>
      <c r="Z27" s="47"/>
    </row>
    <row r="28" spans="2:26" x14ac:dyDescent="0.25">
      <c r="B28" s="1">
        <v>42675</v>
      </c>
      <c r="C28" s="2">
        <f>VLOOKUP(B28,'[2]JNJ (1)'!$A:$F,COLUMNS('[2]JNJ (1)'!$A$1:$F$1),FALSE)</f>
        <v>101.369682</v>
      </c>
      <c r="D28" s="2">
        <v>74.681419000000005</v>
      </c>
      <c r="E28" s="2">
        <f>VLOOKUP(B28,[1]JPM!$A:$F,COLUMNS([1]JPM!$A$1:$F$1),FALSE)</f>
        <v>72.654205000000005</v>
      </c>
      <c r="G28" s="42">
        <f t="shared" si="7"/>
        <v>-4.0434387259064231E-2</v>
      </c>
      <c r="H28" s="42">
        <f t="shared" si="5"/>
        <v>-4.2671013517425749E-2</v>
      </c>
      <c r="I28" s="42">
        <f t="shared" si="6"/>
        <v>0.16593662235850415</v>
      </c>
      <c r="K28" s="42">
        <f t="shared" si="10"/>
        <v>-4.8016045452471373E-2</v>
      </c>
      <c r="L28" s="42">
        <f t="shared" si="8"/>
        <v>-5.0443779310866806E-2</v>
      </c>
      <c r="M28" s="42">
        <f t="shared" si="9"/>
        <v>0.15315906903020385</v>
      </c>
      <c r="Z28" s="47"/>
    </row>
    <row r="29" spans="2:26" x14ac:dyDescent="0.25">
      <c r="B29" s="1">
        <v>42705</v>
      </c>
      <c r="C29" s="2">
        <f>VLOOKUP(B29,'[2]JNJ (1)'!$A:$F,COLUMNS('[2]JNJ (1)'!$A$1:$F$1),FALSE)</f>
        <v>105.655914</v>
      </c>
      <c r="D29" s="2">
        <v>76.148612999999997</v>
      </c>
      <c r="E29" s="2">
        <f>VLOOKUP(B29,[1]JPM!$A:$F,COLUMNS([1]JPM!$A$1:$F$1),FALSE)</f>
        <v>77.475470999999999</v>
      </c>
      <c r="G29" s="42">
        <f t="shared" si="7"/>
        <v>4.2283174963496428E-2</v>
      </c>
      <c r="H29" s="42">
        <f t="shared" si="5"/>
        <v>1.9646038059346393E-2</v>
      </c>
      <c r="I29" s="42">
        <f t="shared" si="6"/>
        <v>6.6359077220650819E-2</v>
      </c>
      <c r="K29" s="42">
        <f t="shared" si="10"/>
        <v>3.4701516770089286E-2</v>
      </c>
      <c r="L29" s="42">
        <f t="shared" si="8"/>
        <v>1.1873272265905337E-2</v>
      </c>
      <c r="M29" s="42">
        <f t="shared" si="9"/>
        <v>5.3581523892350505E-2</v>
      </c>
      <c r="Z29" s="47"/>
    </row>
    <row r="30" spans="2:26" x14ac:dyDescent="0.25">
      <c r="B30" s="1">
        <v>42736</v>
      </c>
      <c r="C30" s="2">
        <f>VLOOKUP(B30,'[2]JNJ (1)'!$A:$F,COLUMNS('[2]JNJ (1)'!$A$1:$F$1),FALSE)</f>
        <v>103.858459</v>
      </c>
      <c r="D30" s="2">
        <v>79.336578000000003</v>
      </c>
      <c r="E30" s="2">
        <f>VLOOKUP(B30,[1]JPM!$A:$F,COLUMNS([1]JPM!$A$1:$F$1),FALSE)</f>
        <v>76.696121000000005</v>
      </c>
      <c r="G30" s="42">
        <f t="shared" si="7"/>
        <v>-1.7012346322610949E-2</v>
      </c>
      <c r="H30" s="42">
        <f t="shared" si="5"/>
        <v>4.1865043556341686E-2</v>
      </c>
      <c r="I30" s="42">
        <f t="shared" si="6"/>
        <v>-1.0059312837220391E-2</v>
      </c>
      <c r="K30" s="42">
        <f t="shared" si="10"/>
        <v>-2.4594004516018092E-2</v>
      </c>
      <c r="L30" s="42">
        <f t="shared" si="8"/>
        <v>3.4092277762900629E-2</v>
      </c>
      <c r="M30" s="42">
        <f t="shared" si="9"/>
        <v>-2.2836866165520702E-2</v>
      </c>
      <c r="Z30" s="47"/>
    </row>
    <row r="31" spans="2:26" x14ac:dyDescent="0.25">
      <c r="B31" s="1">
        <v>42767</v>
      </c>
      <c r="C31" s="2">
        <f>VLOOKUP(B31,'[2]JNJ (1)'!$A:$F,COLUMNS('[2]JNJ (1)'!$A$1:$F$1),FALSE)</f>
        <v>112.075424</v>
      </c>
      <c r="D31" s="2">
        <v>83.132401000000002</v>
      </c>
      <c r="E31" s="2">
        <f>VLOOKUP(B31,[1]JPM!$A:$F,COLUMNS([1]JPM!$A$1:$F$1),FALSE)</f>
        <v>82.578963999999999</v>
      </c>
      <c r="G31" s="42">
        <f t="shared" si="7"/>
        <v>7.9116954739334222E-2</v>
      </c>
      <c r="H31" s="42">
        <f t="shared" si="5"/>
        <v>4.7844551601406327E-2</v>
      </c>
      <c r="I31" s="42">
        <f t="shared" si="6"/>
        <v>7.6703266388139735E-2</v>
      </c>
      <c r="K31" s="42">
        <f t="shared" si="10"/>
        <v>7.153529654592708E-2</v>
      </c>
      <c r="L31" s="42">
        <f t="shared" si="8"/>
        <v>4.007178580796527E-2</v>
      </c>
      <c r="M31" s="42">
        <f t="shared" si="9"/>
        <v>6.392571305983942E-2</v>
      </c>
      <c r="Z31" s="47"/>
    </row>
    <row r="32" spans="2:26" x14ac:dyDescent="0.25">
      <c r="B32" s="1">
        <v>42795</v>
      </c>
      <c r="C32" s="2">
        <f>VLOOKUP(B32,'[2]JNJ (1)'!$A:$F,COLUMNS('[2]JNJ (1)'!$A$1:$F$1),FALSE)</f>
        <v>114.97717299999999</v>
      </c>
      <c r="D32" s="2">
        <v>82.018737999999999</v>
      </c>
      <c r="E32" s="2">
        <f>VLOOKUP(B32,[1]JPM!$A:$F,COLUMNS([1]JPM!$A$1:$F$1),FALSE)</f>
        <v>80.045653999999999</v>
      </c>
      <c r="G32" s="42">
        <f t="shared" si="7"/>
        <v>2.5891037449923049E-2</v>
      </c>
      <c r="H32" s="42">
        <f t="shared" si="5"/>
        <v>-1.3396256893867475E-2</v>
      </c>
      <c r="I32" s="42">
        <f t="shared" si="6"/>
        <v>-3.0677425306522399E-2</v>
      </c>
      <c r="K32" s="42">
        <f t="shared" si="10"/>
        <v>1.8309379256515906E-2</v>
      </c>
      <c r="L32" s="42">
        <f t="shared" si="8"/>
        <v>-2.1169022687308532E-2</v>
      </c>
      <c r="M32" s="42">
        <f t="shared" si="9"/>
        <v>-4.3454978634822714E-2</v>
      </c>
      <c r="Z32" s="47"/>
    </row>
    <row r="33" spans="2:26" x14ac:dyDescent="0.25">
      <c r="B33" s="1">
        <v>42826</v>
      </c>
      <c r="C33" s="2">
        <f>VLOOKUP(B33,'[2]JNJ (1)'!$A:$F,COLUMNS('[2]JNJ (1)'!$A$1:$F$1),FALSE)</f>
        <v>113.980186</v>
      </c>
      <c r="D33" s="2">
        <v>79.718384</v>
      </c>
      <c r="E33" s="2">
        <f>VLOOKUP(B33,[1]JPM!$A:$F,COLUMNS([1]JPM!$A$1:$F$1),FALSE)</f>
        <v>79.280190000000005</v>
      </c>
      <c r="G33" s="42">
        <f t="shared" si="7"/>
        <v>-8.6711733641249289E-3</v>
      </c>
      <c r="H33" s="42">
        <f t="shared" si="5"/>
        <v>-2.8046688550608989E-2</v>
      </c>
      <c r="I33" s="42">
        <f t="shared" si="6"/>
        <v>-9.5628427247279602E-3</v>
      </c>
      <c r="K33" s="42">
        <f t="shared" si="10"/>
        <v>-1.6252831557532071E-2</v>
      </c>
      <c r="L33" s="42">
        <f t="shared" si="8"/>
        <v>-3.5819454344050046E-2</v>
      </c>
      <c r="M33" s="42">
        <f t="shared" si="9"/>
        <v>-2.2340396053028271E-2</v>
      </c>
      <c r="Z33" s="47"/>
    </row>
    <row r="34" spans="2:26" x14ac:dyDescent="0.25">
      <c r="B34" s="1">
        <v>42856</v>
      </c>
      <c r="C34" s="2">
        <f>VLOOKUP(B34,'[2]JNJ (1)'!$A:$F,COLUMNS('[2]JNJ (1)'!$A$1:$F$1),FALSE)</f>
        <v>118.392799</v>
      </c>
      <c r="D34" s="2">
        <v>81.027512000000002</v>
      </c>
      <c r="E34" s="2">
        <f>VLOOKUP(B34,[1]JPM!$A:$F,COLUMNS([1]JPM!$A$1:$F$1),FALSE)</f>
        <v>75.724318999999994</v>
      </c>
      <c r="G34" s="42">
        <f t="shared" si="7"/>
        <v>3.8713860319547155E-2</v>
      </c>
      <c r="H34" s="42">
        <f t="shared" si="5"/>
        <v>1.6421908401956564E-2</v>
      </c>
      <c r="I34" s="42">
        <f t="shared" si="6"/>
        <v>-4.4851948513241591E-2</v>
      </c>
      <c r="K34" s="42">
        <f t="shared" si="10"/>
        <v>3.1132202126140013E-2</v>
      </c>
      <c r="L34" s="42">
        <f t="shared" si="8"/>
        <v>8.6491426085155074E-3</v>
      </c>
      <c r="M34" s="42">
        <f t="shared" si="9"/>
        <v>-5.7629501841541905E-2</v>
      </c>
      <c r="Z34" s="47"/>
    </row>
    <row r="35" spans="2:26" x14ac:dyDescent="0.25">
      <c r="B35" s="1">
        <v>42887</v>
      </c>
      <c r="C35" s="2">
        <f>VLOOKUP(B35,'[2]JNJ (1)'!$A:$F,COLUMNS('[2]JNJ (1)'!$A$1:$F$1),FALSE)</f>
        <v>122.932129</v>
      </c>
      <c r="D35" s="2">
        <v>80.162895000000006</v>
      </c>
      <c r="E35" s="2">
        <f>VLOOKUP(B35,[1]JPM!$A:$F,COLUMNS([1]JPM!$A$1:$F$1),FALSE)</f>
        <v>84.250800999999996</v>
      </c>
      <c r="G35" s="42">
        <f t="shared" si="7"/>
        <v>3.8341267698215331E-2</v>
      </c>
      <c r="H35" s="42">
        <f t="shared" si="5"/>
        <v>-1.0670659614971267E-2</v>
      </c>
      <c r="I35" s="42">
        <f t="shared" si="6"/>
        <v>0.11259899214148095</v>
      </c>
      <c r="K35" s="42">
        <f t="shared" si="10"/>
        <v>3.0759609504808189E-2</v>
      </c>
      <c r="L35" s="42">
        <f t="shared" si="8"/>
        <v>-1.8443425408412324E-2</v>
      </c>
      <c r="M35" s="42">
        <f t="shared" si="9"/>
        <v>9.9821438813180632E-2</v>
      </c>
      <c r="Z35" s="47"/>
    </row>
    <row r="36" spans="2:26" x14ac:dyDescent="0.25">
      <c r="B36" s="1">
        <v>42917</v>
      </c>
      <c r="C36" s="2">
        <f>VLOOKUP(B36,'[2]JNJ (1)'!$A:$F,COLUMNS('[2]JNJ (1)'!$A$1:$F$1),FALSE)</f>
        <v>123.331711</v>
      </c>
      <c r="D36" s="2">
        <v>83.538651000000002</v>
      </c>
      <c r="E36" s="2">
        <f>VLOOKUP(B36,[1]JPM!$A:$F,COLUMNS([1]JPM!$A$1:$F$1),FALSE)</f>
        <v>84.619513999999995</v>
      </c>
      <c r="G36" s="42">
        <f t="shared" si="7"/>
        <v>3.2504277217877409E-3</v>
      </c>
      <c r="H36" s="42">
        <f t="shared" si="5"/>
        <v>4.2111203693429466E-2</v>
      </c>
      <c r="I36" s="42">
        <f t="shared" si="6"/>
        <v>4.3763738222499793E-3</v>
      </c>
      <c r="K36" s="42">
        <f t="shared" si="10"/>
        <v>-4.3312304716194025E-3</v>
      </c>
      <c r="L36" s="42">
        <f t="shared" si="8"/>
        <v>3.433843789998841E-2</v>
      </c>
      <c r="M36" s="42">
        <f t="shared" si="9"/>
        <v>-8.4011795060503318E-3</v>
      </c>
      <c r="Z36" s="47"/>
    </row>
    <row r="37" spans="2:26" x14ac:dyDescent="0.25">
      <c r="B37" s="1">
        <v>42948</v>
      </c>
      <c r="C37" s="2">
        <f>VLOOKUP(B37,'[2]JNJ (1)'!$A:$F,COLUMNS('[2]JNJ (1)'!$A$1:$F$1),FALSE)</f>
        <v>123.006477</v>
      </c>
      <c r="D37" s="2">
        <v>85.537857000000002</v>
      </c>
      <c r="E37" s="2">
        <f>VLOOKUP(B37,[1]JPM!$A:$F,COLUMNS([1]JPM!$A$1:$F$1),FALSE)</f>
        <v>84.241516000000004</v>
      </c>
      <c r="G37" s="42">
        <f t="shared" si="7"/>
        <v>-2.6370671205558915E-3</v>
      </c>
      <c r="H37" s="42">
        <f t="shared" si="5"/>
        <v>2.3931509260306294E-2</v>
      </c>
      <c r="I37" s="42">
        <f t="shared" si="6"/>
        <v>-4.4670310916697931E-3</v>
      </c>
      <c r="K37" s="42">
        <f t="shared" si="10"/>
        <v>-1.0218725313963034E-2</v>
      </c>
      <c r="L37" s="42">
        <f t="shared" si="8"/>
        <v>1.6158743466865237E-2</v>
      </c>
      <c r="M37" s="42">
        <f t="shared" si="9"/>
        <v>-1.7244584419970104E-2</v>
      </c>
      <c r="Z37" s="47"/>
    </row>
    <row r="38" spans="2:26" x14ac:dyDescent="0.25">
      <c r="B38" s="1">
        <v>42979</v>
      </c>
      <c r="C38" s="2">
        <f>VLOOKUP(B38,'[2]JNJ (1)'!$A:$F,COLUMNS('[2]JNJ (1)'!$A$1:$F$1),FALSE)</f>
        <v>121.581924</v>
      </c>
      <c r="D38" s="2">
        <v>84.341988000000001</v>
      </c>
      <c r="E38" s="2">
        <f>VLOOKUP(B38,[1]JPM!$A:$F,COLUMNS([1]JPM!$A$1:$F$1),FALSE)</f>
        <v>88.523582000000005</v>
      </c>
      <c r="G38" s="42">
        <f t="shared" si="7"/>
        <v>-1.15811218623878E-2</v>
      </c>
      <c r="H38" s="42">
        <f t="shared" si="5"/>
        <v>-1.3980581720676066E-2</v>
      </c>
      <c r="I38" s="42">
        <f t="shared" si="6"/>
        <v>5.0830827878263651E-2</v>
      </c>
      <c r="K38" s="42">
        <f t="shared" si="10"/>
        <v>-1.9162780055794942E-2</v>
      </c>
      <c r="L38" s="42">
        <f t="shared" si="8"/>
        <v>-2.1753347514117123E-2</v>
      </c>
      <c r="M38" s="42">
        <f t="shared" si="9"/>
        <v>3.8053274549963337E-2</v>
      </c>
      <c r="Z38" s="47"/>
    </row>
    <row r="39" spans="2:26" x14ac:dyDescent="0.25">
      <c r="B39" s="1">
        <v>43009</v>
      </c>
      <c r="C39" s="2">
        <f>VLOOKUP(B39,'[2]JNJ (1)'!$A:$F,COLUMNS('[2]JNJ (1)'!$A$1:$F$1),FALSE)</f>
        <v>130.37257399999999</v>
      </c>
      <c r="D39" s="2">
        <v>80.040520000000001</v>
      </c>
      <c r="E39" s="2">
        <f>VLOOKUP(B39,[1]JPM!$A:$F,COLUMNS([1]JPM!$A$1:$F$1),FALSE)</f>
        <v>93.250525999999994</v>
      </c>
      <c r="G39" s="42">
        <f t="shared" si="7"/>
        <v>7.2302277433938134E-2</v>
      </c>
      <c r="H39" s="42">
        <f t="shared" si="5"/>
        <v>-5.1000315524931672E-2</v>
      </c>
      <c r="I39" s="42">
        <f t="shared" si="6"/>
        <v>5.3397568119193162E-2</v>
      </c>
      <c r="K39" s="42">
        <f t="shared" si="10"/>
        <v>6.4720619240530991E-2</v>
      </c>
      <c r="L39" s="42">
        <f t="shared" si="8"/>
        <v>-5.8773081318372729E-2</v>
      </c>
      <c r="M39" s="42">
        <f t="shared" si="9"/>
        <v>4.0620014790892847E-2</v>
      </c>
      <c r="Z39" s="47"/>
    </row>
    <row r="40" spans="2:26" x14ac:dyDescent="0.25">
      <c r="B40" s="1">
        <v>43040</v>
      </c>
      <c r="C40" s="2">
        <f>VLOOKUP(B40,'[2]JNJ (1)'!$A:$F,COLUMNS('[2]JNJ (1)'!$A$1:$F$1),FALSE)</f>
        <v>130.29774499999999</v>
      </c>
      <c r="D40" s="2">
        <v>84.048980999999998</v>
      </c>
      <c r="E40" s="2">
        <f>VLOOKUP(B40,[1]JPM!$A:$F,COLUMNS([1]JPM!$A$1:$F$1),FALSE)</f>
        <v>97.440787999999998</v>
      </c>
      <c r="G40" s="42">
        <f t="shared" si="7"/>
        <v>-5.7396274158083571E-4</v>
      </c>
      <c r="H40" s="42">
        <f t="shared" si="5"/>
        <v>5.0080396779031311E-2</v>
      </c>
      <c r="I40" s="42">
        <f t="shared" si="6"/>
        <v>4.4935532052655658E-2</v>
      </c>
      <c r="K40" s="42">
        <f t="shared" si="10"/>
        <v>-8.1556209349879782E-3</v>
      </c>
      <c r="L40" s="42">
        <f t="shared" si="8"/>
        <v>4.2307630985590254E-2</v>
      </c>
      <c r="M40" s="42">
        <f t="shared" si="9"/>
        <v>3.2157978724355343E-2</v>
      </c>
      <c r="Z40" s="47"/>
    </row>
    <row r="41" spans="2:26" x14ac:dyDescent="0.25">
      <c r="B41" s="1">
        <v>43070</v>
      </c>
      <c r="C41" s="2">
        <f>VLOOKUP(B41,'[2]JNJ (1)'!$A:$F,COLUMNS('[2]JNJ (1)'!$A$1:$F$1),FALSE)</f>
        <v>131.462616</v>
      </c>
      <c r="D41" s="2">
        <v>85.814209000000005</v>
      </c>
      <c r="E41" s="2">
        <f>VLOOKUP(B41,[1]JPM!$A:$F,COLUMNS([1]JPM!$A$1:$F$1),FALSE)</f>
        <v>99.696892000000005</v>
      </c>
      <c r="G41" s="42">
        <f t="shared" si="7"/>
        <v>8.9400702982236346E-3</v>
      </c>
      <c r="H41" s="42">
        <f t="shared" si="5"/>
        <v>2.1002372414247406E-2</v>
      </c>
      <c r="I41" s="42">
        <f t="shared" si="6"/>
        <v>2.3153589439363076E-2</v>
      </c>
      <c r="K41" s="42">
        <f t="shared" si="10"/>
        <v>1.3584121048164912E-3</v>
      </c>
      <c r="L41" s="42">
        <f t="shared" si="8"/>
        <v>1.3229606620806349E-2</v>
      </c>
      <c r="M41" s="42">
        <f t="shared" si="9"/>
        <v>1.0376036111062765E-2</v>
      </c>
      <c r="Z41" s="47"/>
    </row>
    <row r="42" spans="2:26" x14ac:dyDescent="0.25">
      <c r="B42" s="1">
        <v>43101</v>
      </c>
      <c r="C42" s="2">
        <f>VLOOKUP(B42,'[2]JNJ (1)'!$A:$F,COLUMNS('[2]JNJ (1)'!$A$1:$F$1),FALSE)</f>
        <v>130.02304100000001</v>
      </c>
      <c r="D42" s="2">
        <v>80.639945999999995</v>
      </c>
      <c r="E42" s="2">
        <f>VLOOKUP(B42,[1]JPM!$A:$F,COLUMNS([1]JPM!$A$1:$F$1),FALSE)</f>
        <v>107.83560900000001</v>
      </c>
      <c r="G42" s="42">
        <f t="shared" si="7"/>
        <v>-1.0950451495655544E-2</v>
      </c>
      <c r="H42" s="42">
        <f t="shared" si="5"/>
        <v>-6.0296110169820616E-2</v>
      </c>
      <c r="I42" s="42">
        <f t="shared" si="6"/>
        <v>8.1634611036821569E-2</v>
      </c>
      <c r="K42" s="42">
        <f t="shared" si="10"/>
        <v>-1.8532109689062687E-2</v>
      </c>
      <c r="L42" s="42">
        <f t="shared" si="8"/>
        <v>-6.8068875963261666E-2</v>
      </c>
      <c r="M42" s="42">
        <f t="shared" si="9"/>
        <v>6.8857057708521255E-2</v>
      </c>
      <c r="Z42" s="47"/>
    </row>
    <row r="43" spans="2:26" x14ac:dyDescent="0.25">
      <c r="B43" s="1">
        <v>43132</v>
      </c>
      <c r="C43" s="2">
        <f>VLOOKUP(B43,'[2]JNJ (1)'!$A:$F,COLUMNS('[2]JNJ (1)'!$A$1:$F$1),FALSE)</f>
        <v>122.20417</v>
      </c>
      <c r="D43" s="2">
        <v>73.894965999999997</v>
      </c>
      <c r="E43" s="2">
        <f>VLOOKUP(B43,[1]JPM!$A:$F,COLUMNS([1]JPM!$A$1:$F$1),FALSE)</f>
        <v>108.23803700000001</v>
      </c>
      <c r="G43" s="42">
        <f t="shared" si="7"/>
        <v>-6.0134503391595096E-2</v>
      </c>
      <c r="H43" s="42">
        <f t="shared" si="5"/>
        <v>-8.3643161169775548E-2</v>
      </c>
      <c r="I43" s="42">
        <f t="shared" si="6"/>
        <v>3.7318656029474706E-3</v>
      </c>
      <c r="K43" s="42">
        <f t="shared" si="10"/>
        <v>-6.7716161585002238E-2</v>
      </c>
      <c r="L43" s="42">
        <f t="shared" si="8"/>
        <v>-9.1415926963216598E-2</v>
      </c>
      <c r="M43" s="42">
        <f t="shared" si="9"/>
        <v>-9.0456877253528405E-3</v>
      </c>
      <c r="Z43" s="47"/>
    </row>
    <row r="44" spans="2:26" x14ac:dyDescent="0.25">
      <c r="B44" s="1">
        <v>43160</v>
      </c>
      <c r="C44" s="2">
        <f>VLOOKUP(B44,'[2]JNJ (1)'!$A:$F,COLUMNS('[2]JNJ (1)'!$A$1:$F$1),FALSE)</f>
        <v>121.348495</v>
      </c>
      <c r="D44" s="2">
        <v>74.610207000000003</v>
      </c>
      <c r="E44" s="2">
        <f>VLOOKUP(B44,[1]JPM!$A:$F,COLUMNS([1]JPM!$A$1:$F$1),FALSE)</f>
        <v>103.05574</v>
      </c>
      <c r="G44" s="42">
        <f t="shared" si="7"/>
        <v>-7.0020114698213787E-3</v>
      </c>
      <c r="H44" s="42">
        <f t="shared" si="5"/>
        <v>9.6791573055192703E-3</v>
      </c>
      <c r="I44" s="42">
        <f t="shared" si="6"/>
        <v>-4.7878704599936595E-2</v>
      </c>
      <c r="K44" s="42">
        <f t="shared" si="10"/>
        <v>-1.4583669663228521E-2</v>
      </c>
      <c r="L44" s="42">
        <f t="shared" si="8"/>
        <v>1.9063915120782135E-3</v>
      </c>
      <c r="M44" s="42">
        <f t="shared" si="9"/>
        <v>-6.0656257928236909E-2</v>
      </c>
      <c r="Z44" s="47"/>
    </row>
    <row r="45" spans="2:26" x14ac:dyDescent="0.25">
      <c r="B45" s="1">
        <v>43191</v>
      </c>
      <c r="C45" s="2">
        <f>VLOOKUP(B45,'[2]JNJ (1)'!$A:$F,COLUMNS('[2]JNJ (1)'!$A$1:$F$1),FALSE)</f>
        <v>119.776611</v>
      </c>
      <c r="D45" s="2">
        <v>68.078979000000004</v>
      </c>
      <c r="E45" s="2">
        <f>VLOOKUP(B45,[1]JPM!$A:$F,COLUMNS([1]JPM!$A$1:$F$1),FALSE)</f>
        <v>101.940552</v>
      </c>
      <c r="G45" s="42">
        <f t="shared" si="7"/>
        <v>-1.2953469262226958E-2</v>
      </c>
      <c r="H45" s="42">
        <f t="shared" si="5"/>
        <v>-8.7537995974196869E-2</v>
      </c>
      <c r="I45" s="42">
        <f t="shared" si="6"/>
        <v>-1.0821211899502137E-2</v>
      </c>
      <c r="K45" s="42">
        <f t="shared" si="10"/>
        <v>-2.05351274556341E-2</v>
      </c>
      <c r="L45" s="42">
        <f t="shared" si="8"/>
        <v>-9.5310761767637919E-2</v>
      </c>
      <c r="M45" s="42">
        <f t="shared" si="9"/>
        <v>-2.3598765227802448E-2</v>
      </c>
      <c r="Z45" s="47"/>
    </row>
    <row r="46" spans="2:26" x14ac:dyDescent="0.25">
      <c r="B46" s="1">
        <v>43221</v>
      </c>
      <c r="C46" s="2">
        <f>VLOOKUP(B46,'[2]JNJ (1)'!$A:$F,COLUMNS('[2]JNJ (1)'!$A$1:$F$1),FALSE)</f>
        <v>113.271225</v>
      </c>
      <c r="D46" s="2">
        <v>69.497482000000005</v>
      </c>
      <c r="E46" s="2">
        <f>VLOOKUP(B46,[1]JPM!$A:$F,COLUMNS([1]JPM!$A$1:$F$1),FALSE)</f>
        <v>100.790375</v>
      </c>
      <c r="G46" s="42">
        <f t="shared" si="7"/>
        <v>-5.4312657084612304E-2</v>
      </c>
      <c r="H46" s="42">
        <f t="shared" si="5"/>
        <v>2.0836137980271507E-2</v>
      </c>
      <c r="I46" s="42">
        <f t="shared" si="6"/>
        <v>-1.128282099159128E-2</v>
      </c>
      <c r="K46" s="42">
        <f t="shared" si="10"/>
        <v>-6.1894315278019446E-2</v>
      </c>
      <c r="L46" s="42">
        <f t="shared" si="8"/>
        <v>1.3063372186830451E-2</v>
      </c>
      <c r="M46" s="42">
        <f t="shared" si="9"/>
        <v>-2.4060374319891591E-2</v>
      </c>
      <c r="Z46" s="47"/>
    </row>
    <row r="47" spans="2:26" x14ac:dyDescent="0.25">
      <c r="B47" s="1">
        <v>43252</v>
      </c>
      <c r="C47" s="2">
        <f>VLOOKUP(B47,'[2]JNJ (1)'!$A:$F,COLUMNS('[2]JNJ (1)'!$A$1:$F$1),FALSE)</f>
        <v>115.75209</v>
      </c>
      <c r="D47" s="2">
        <v>74.142052000000007</v>
      </c>
      <c r="E47" s="2">
        <f>VLOOKUP(B47,[1]JPM!$A:$F,COLUMNS([1]JPM!$A$1:$F$1),FALSE)</f>
        <v>98.143683999999993</v>
      </c>
      <c r="G47" s="42">
        <f t="shared" si="7"/>
        <v>2.1901987905577958E-2</v>
      </c>
      <c r="H47" s="42">
        <f t="shared" si="5"/>
        <v>6.683076661683951E-2</v>
      </c>
      <c r="I47" s="42">
        <f t="shared" si="6"/>
        <v>-2.6259362563141653E-2</v>
      </c>
      <c r="K47" s="42">
        <f t="shared" si="10"/>
        <v>1.4320329712170815E-2</v>
      </c>
      <c r="L47" s="42">
        <f t="shared" si="8"/>
        <v>5.9058000823398453E-2</v>
      </c>
      <c r="M47" s="42">
        <f t="shared" si="9"/>
        <v>-3.9036915891441967E-2</v>
      </c>
      <c r="Z47" s="47"/>
    </row>
    <row r="48" spans="2:26" x14ac:dyDescent="0.25">
      <c r="B48" s="1">
        <v>43282</v>
      </c>
      <c r="C48" s="2">
        <f>VLOOKUP(B48,'[2]JNJ (1)'!$A:$F,COLUMNS('[2]JNJ (1)'!$A$1:$F$1),FALSE)</f>
        <v>126.417244</v>
      </c>
      <c r="D48" s="2">
        <v>76.820503000000002</v>
      </c>
      <c r="E48" s="2">
        <f>VLOOKUP(B48,[1]JPM!$A:$F,COLUMNS([1]JPM!$A$1:$F$1),FALSE)</f>
        <v>108.26887499999999</v>
      </c>
      <c r="G48" s="42">
        <f t="shared" si="7"/>
        <v>9.2137895739074827E-2</v>
      </c>
      <c r="H48" s="42">
        <f t="shared" si="5"/>
        <v>3.6125935656595942E-2</v>
      </c>
      <c r="I48" s="42">
        <f t="shared" si="6"/>
        <v>0.10316701582141552</v>
      </c>
      <c r="K48" s="42">
        <f t="shared" si="10"/>
        <v>8.4556237545667684E-2</v>
      </c>
      <c r="L48" s="42">
        <f t="shared" si="8"/>
        <v>2.8353169863154885E-2</v>
      </c>
      <c r="M48" s="42">
        <f t="shared" si="9"/>
        <v>9.0389462493115205E-2</v>
      </c>
      <c r="Z48" s="47"/>
    </row>
    <row r="49" spans="2:26" x14ac:dyDescent="0.25">
      <c r="B49" s="1">
        <v>43313</v>
      </c>
      <c r="C49" s="2">
        <f>VLOOKUP(B49,'[2]JNJ (1)'!$A:$F,COLUMNS('[2]JNJ (1)'!$A$1:$F$1),FALSE)</f>
        <v>128.48732000000001</v>
      </c>
      <c r="D49" s="2">
        <v>79.501846</v>
      </c>
      <c r="E49" s="2">
        <f>VLOOKUP(B49,[1]JPM!$A:$F,COLUMNS([1]JPM!$A$1:$F$1),FALSE)</f>
        <v>108.50685900000001</v>
      </c>
      <c r="G49" s="42">
        <f t="shared" si="7"/>
        <v>1.6374949607349532E-2</v>
      </c>
      <c r="H49" s="42">
        <f t="shared" si="5"/>
        <v>3.4904002125578426E-2</v>
      </c>
      <c r="I49" s="42">
        <f t="shared" si="6"/>
        <v>2.198083244145721E-3</v>
      </c>
      <c r="K49" s="42">
        <f t="shared" si="10"/>
        <v>8.793291413942389E-3</v>
      </c>
      <c r="L49" s="42">
        <f t="shared" si="8"/>
        <v>2.7131236332137369E-2</v>
      </c>
      <c r="M49" s="42">
        <f t="shared" si="9"/>
        <v>-1.057947008415459E-2</v>
      </c>
      <c r="Z49" s="47"/>
    </row>
    <row r="50" spans="2:26" x14ac:dyDescent="0.25">
      <c r="B50" s="1">
        <v>43344</v>
      </c>
      <c r="C50" s="2">
        <f>VLOOKUP(B50,'[2]JNJ (1)'!$A:$F,COLUMNS('[2]JNJ (1)'!$A$1:$F$1),FALSE)</f>
        <v>132.68544</v>
      </c>
      <c r="D50" s="2">
        <v>79.770202999999995</v>
      </c>
      <c r="E50" s="2">
        <f>VLOOKUP(B50,[1]JPM!$A:$F,COLUMNS([1]JPM!$A$1:$F$1),FALSE)</f>
        <v>106.859077</v>
      </c>
      <c r="G50" s="42">
        <f t="shared" si="7"/>
        <v>3.2673418668861531E-2</v>
      </c>
      <c r="H50" s="42">
        <f t="shared" si="5"/>
        <v>3.3754813693256391E-3</v>
      </c>
      <c r="I50" s="42">
        <f t="shared" si="6"/>
        <v>-1.5185970870283949E-2</v>
      </c>
      <c r="K50" s="42">
        <f t="shared" si="10"/>
        <v>2.5091760475454389E-2</v>
      </c>
      <c r="L50" s="42">
        <f t="shared" si="8"/>
        <v>-4.3972844241154177E-3</v>
      </c>
      <c r="M50" s="42">
        <f t="shared" si="9"/>
        <v>-2.796352419858426E-2</v>
      </c>
      <c r="Z50" s="47"/>
    </row>
    <row r="51" spans="2:26" x14ac:dyDescent="0.25">
      <c r="B51" s="1">
        <v>43374</v>
      </c>
      <c r="C51" s="2">
        <f>VLOOKUP(B51,'[2]JNJ (1)'!$A:$F,COLUMNS('[2]JNJ (1)'!$A$1:$F$1),FALSE)</f>
        <v>134.43319700000001</v>
      </c>
      <c r="D51" s="2">
        <v>84.993651999999997</v>
      </c>
      <c r="E51" s="2">
        <f>VLOOKUP(B51,[1]JPM!$A:$F,COLUMNS([1]JPM!$A$1:$F$1),FALSE)</f>
        <v>103.24155399999999</v>
      </c>
      <c r="G51" s="42">
        <f t="shared" si="7"/>
        <v>1.3172183775401525E-2</v>
      </c>
      <c r="H51" s="42">
        <f t="shared" si="5"/>
        <v>6.5481204805257986E-2</v>
      </c>
      <c r="I51" s="42">
        <f t="shared" si="6"/>
        <v>-3.3853212114119291E-2</v>
      </c>
      <c r="K51" s="42">
        <f t="shared" si="10"/>
        <v>5.5905255819943813E-3</v>
      </c>
      <c r="L51" s="42">
        <f t="shared" si="8"/>
        <v>5.770843901181693E-2</v>
      </c>
      <c r="M51" s="42">
        <f t="shared" si="9"/>
        <v>-4.6630765442419606E-2</v>
      </c>
      <c r="Z51" s="47"/>
    </row>
    <row r="52" spans="2:26" x14ac:dyDescent="0.25">
      <c r="B52" s="1">
        <v>43405</v>
      </c>
      <c r="C52" s="2">
        <f>VLOOKUP(B52,'[2]JNJ (1)'!$A:$F,COLUMNS('[2]JNJ (1)'!$A$1:$F$1),FALSE)</f>
        <v>141.06890899999999</v>
      </c>
      <c r="D52" s="2">
        <v>91.381934999999999</v>
      </c>
      <c r="E52" s="2">
        <f>VLOOKUP(B52,[1]JPM!$A:$F,COLUMNS([1]JPM!$A$1:$F$1),FALSE)</f>
        <v>106.033913</v>
      </c>
      <c r="G52" s="42">
        <f t="shared" si="7"/>
        <v>4.9360664985152347E-2</v>
      </c>
      <c r="H52" s="42">
        <f t="shared" si="5"/>
        <v>7.5161883854573119E-2</v>
      </c>
      <c r="I52" s="42">
        <f t="shared" si="6"/>
        <v>2.7046851696943763E-2</v>
      </c>
      <c r="K52" s="42">
        <f t="shared" si="10"/>
        <v>4.1779006791745205E-2</v>
      </c>
      <c r="L52" s="42">
        <f t="shared" si="8"/>
        <v>6.7389118061132069E-2</v>
      </c>
      <c r="M52" s="42">
        <f t="shared" si="9"/>
        <v>1.4269298368643452E-2</v>
      </c>
      <c r="Z52" s="47"/>
    </row>
    <row r="53" spans="2:26" x14ac:dyDescent="0.25">
      <c r="B53" s="1">
        <v>43435</v>
      </c>
      <c r="C53" s="2">
        <f>VLOOKUP(B53,'[2]JNJ (1)'!$A:$F,COLUMNS('[2]JNJ (1)'!$A$1:$F$1),FALSE)</f>
        <v>124.716644</v>
      </c>
      <c r="D53" s="2">
        <v>88.877655000000004</v>
      </c>
      <c r="E53" s="2">
        <f>VLOOKUP(B53,[1]JPM!$A:$F,COLUMNS([1]JPM!$A$1:$F$1),FALSE)</f>
        <v>93.093177999999995</v>
      </c>
      <c r="G53" s="42">
        <f t="shared" si="7"/>
        <v>-0.11591686017788649</v>
      </c>
      <c r="H53" s="42">
        <f t="shared" si="5"/>
        <v>-2.7404541171074936E-2</v>
      </c>
      <c r="I53" s="42">
        <f t="shared" si="6"/>
        <v>-0.12204335984469428</v>
      </c>
      <c r="K53" s="42">
        <f t="shared" si="10"/>
        <v>-0.12349851837129364</v>
      </c>
      <c r="L53" s="42">
        <f t="shared" si="8"/>
        <v>-3.5177306964515993E-2</v>
      </c>
      <c r="M53" s="42">
        <f t="shared" si="9"/>
        <v>-0.13482091317299458</v>
      </c>
      <c r="Z53" s="47"/>
    </row>
    <row r="54" spans="2:26" x14ac:dyDescent="0.25">
      <c r="B54" s="1">
        <v>43466</v>
      </c>
      <c r="C54" s="2">
        <f>VLOOKUP(B54,'[2]JNJ (1)'!$A:$F,COLUMNS('[2]JNJ (1)'!$A$1:$F$1),FALSE)</f>
        <v>128.61132799999999</v>
      </c>
      <c r="D54" s="2">
        <v>93.277061000000003</v>
      </c>
      <c r="E54" s="2">
        <f>VLOOKUP(B54,[1]JPM!$A:$F,COLUMNS([1]JPM!$A$1:$F$1),FALSE)</f>
        <v>98.700507999999999</v>
      </c>
      <c r="G54" s="42">
        <f t="shared" si="7"/>
        <v>3.122826172262938E-2</v>
      </c>
      <c r="H54" s="42">
        <f t="shared" si="5"/>
        <v>4.9499573317950407E-2</v>
      </c>
      <c r="I54" s="42">
        <f t="shared" si="6"/>
        <v>6.0233522159915953E-2</v>
      </c>
      <c r="K54" s="42">
        <f t="shared" si="10"/>
        <v>2.3646603529222238E-2</v>
      </c>
      <c r="L54" s="42">
        <f t="shared" si="8"/>
        <v>4.172680752450935E-2</v>
      </c>
      <c r="M54" s="42">
        <f t="shared" si="9"/>
        <v>4.7455968831615639E-2</v>
      </c>
      <c r="Z54" s="47"/>
    </row>
    <row r="55" spans="2:26" x14ac:dyDescent="0.25">
      <c r="B55" s="1">
        <v>43497</v>
      </c>
      <c r="C55" s="2">
        <f>VLOOKUP(B55,'[2]JNJ (1)'!$A:$F,COLUMNS('[2]JNJ (1)'!$A$1:$F$1),FALSE)</f>
        <v>132.051773</v>
      </c>
      <c r="D55" s="2">
        <v>96.042090999999999</v>
      </c>
      <c r="E55" s="2">
        <f>VLOOKUP(B55,[1]JPM!$A:$F,COLUMNS([1]JPM!$A$1:$F$1),FALSE)</f>
        <v>100.328835</v>
      </c>
      <c r="G55" s="42">
        <f t="shared" si="7"/>
        <v>2.6750715146958148E-2</v>
      </c>
      <c r="H55" s="42">
        <f t="shared" si="5"/>
        <v>2.9643193839479887E-2</v>
      </c>
      <c r="I55" s="42">
        <f t="shared" si="6"/>
        <v>1.649765571621975E-2</v>
      </c>
      <c r="K55" s="42">
        <f t="shared" si="10"/>
        <v>1.9169056953551006E-2</v>
      </c>
      <c r="L55" s="42">
        <f t="shared" si="8"/>
        <v>2.187042804603883E-2</v>
      </c>
      <c r="M55" s="42">
        <f t="shared" si="9"/>
        <v>3.7201023879194391E-3</v>
      </c>
      <c r="Z55" s="47"/>
    </row>
    <row r="56" spans="2:26" x14ac:dyDescent="0.25">
      <c r="B56" s="1">
        <v>43525</v>
      </c>
      <c r="C56" s="2">
        <f>VLOOKUP(B56,'[2]JNJ (1)'!$A:$F,COLUMNS('[2]JNJ (1)'!$A$1:$F$1),FALSE)</f>
        <v>135.991974</v>
      </c>
      <c r="D56" s="2">
        <v>101.40213</v>
      </c>
      <c r="E56" s="2">
        <f>VLOOKUP(B56,[1]JPM!$A:$F,COLUMNS([1]JPM!$A$1:$F$1),FALSE)</f>
        <v>97.319739999999996</v>
      </c>
      <c r="G56" s="42">
        <f t="shared" si="7"/>
        <v>2.9838304405045646E-2</v>
      </c>
      <c r="H56" s="42">
        <f t="shared" si="5"/>
        <v>5.5809270125116273E-2</v>
      </c>
      <c r="I56" s="42">
        <f t="shared" si="6"/>
        <v>-2.9992324738944753E-2</v>
      </c>
      <c r="K56" s="42">
        <f t="shared" si="10"/>
        <v>2.2256646211638503E-2</v>
      </c>
      <c r="L56" s="42">
        <f t="shared" si="8"/>
        <v>4.8036504331675216E-2</v>
      </c>
      <c r="M56" s="42">
        <f t="shared" si="9"/>
        <v>-4.2769878067245068E-2</v>
      </c>
      <c r="Z56" s="47"/>
    </row>
    <row r="57" spans="2:26" x14ac:dyDescent="0.25">
      <c r="B57" s="1">
        <v>43556</v>
      </c>
      <c r="C57" s="2">
        <f>VLOOKUP(B57,'[2]JNJ (1)'!$A:$F,COLUMNS('[2]JNJ (1)'!$A$1:$F$1),FALSE)</f>
        <v>137.36367799999999</v>
      </c>
      <c r="D57" s="2">
        <v>103.77029400000001</v>
      </c>
      <c r="E57" s="2">
        <f>VLOOKUP(B57,[1]JPM!$A:$F,COLUMNS([1]JPM!$A$1:$F$1),FALSE)</f>
        <v>111.56727600000001</v>
      </c>
      <c r="G57" s="42">
        <f t="shared" si="7"/>
        <v>1.0086654084453528E-2</v>
      </c>
      <c r="H57" s="42">
        <f t="shared" si="5"/>
        <v>2.3354183980158982E-2</v>
      </c>
      <c r="I57" s="42">
        <f t="shared" si="6"/>
        <v>0.14639924027746076</v>
      </c>
      <c r="K57" s="42">
        <f t="shared" si="10"/>
        <v>2.5049958910463846E-3</v>
      </c>
      <c r="L57" s="42">
        <f t="shared" si="8"/>
        <v>1.5581418186717926E-2</v>
      </c>
      <c r="M57" s="42">
        <f t="shared" si="9"/>
        <v>0.13362168694916046</v>
      </c>
      <c r="Z57" s="47"/>
    </row>
    <row r="58" spans="2:26" x14ac:dyDescent="0.25">
      <c r="B58" s="1">
        <v>43586</v>
      </c>
      <c r="C58" s="2">
        <f>VLOOKUP(B58,'[2]JNJ (1)'!$A:$F,COLUMNS('[2]JNJ (1)'!$A$1:$F$1),FALSE)</f>
        <v>127.58674600000001</v>
      </c>
      <c r="D58" s="2">
        <v>100.99904600000001</v>
      </c>
      <c r="E58" s="2">
        <f>VLOOKUP(B58,[1]JPM!$A:$F,COLUMNS([1]JPM!$A$1:$F$1),FALSE)</f>
        <v>102.646507</v>
      </c>
      <c r="G58" s="42">
        <f t="shared" si="7"/>
        <v>-7.1175525745604928E-2</v>
      </c>
      <c r="H58" s="42">
        <f t="shared" si="5"/>
        <v>-2.6705600352254999E-2</v>
      </c>
      <c r="I58" s="42">
        <f t="shared" si="6"/>
        <v>-7.9958652033415345E-2</v>
      </c>
      <c r="K58" s="42">
        <f t="shared" si="10"/>
        <v>-7.8757183939012071E-2</v>
      </c>
      <c r="L58" s="42">
        <f t="shared" si="8"/>
        <v>-3.4478366145696056E-2</v>
      </c>
      <c r="M58" s="42">
        <f t="shared" si="9"/>
        <v>-9.273620536171566E-2</v>
      </c>
      <c r="Z58" s="47"/>
    </row>
    <row r="59" spans="2:26" x14ac:dyDescent="0.25">
      <c r="B59" s="1">
        <v>43617</v>
      </c>
      <c r="C59" s="2">
        <f>VLOOKUP(B59,'[2]JNJ (1)'!$A:$F,COLUMNS('[2]JNJ (1)'!$A$1:$F$1),FALSE)</f>
        <v>136.42297400000001</v>
      </c>
      <c r="D59" s="2">
        <v>107.613884</v>
      </c>
      <c r="E59" s="2">
        <f>VLOOKUP(B59,[1]JPM!$A:$F,COLUMNS([1]JPM!$A$1:$F$1),FALSE)</f>
        <v>108.30387899999999</v>
      </c>
      <c r="G59" s="42">
        <f t="shared" si="7"/>
        <v>6.9256629524825364E-2</v>
      </c>
      <c r="H59" s="42">
        <f t="shared" si="5"/>
        <v>6.5494064171655486E-2</v>
      </c>
      <c r="I59" s="42">
        <f t="shared" si="6"/>
        <v>5.5115095148829507E-2</v>
      </c>
      <c r="K59" s="42">
        <f t="shared" si="10"/>
        <v>6.1674971331418221E-2</v>
      </c>
      <c r="L59" s="42">
        <f t="shared" si="8"/>
        <v>5.7721298378214429E-2</v>
      </c>
      <c r="M59" s="42">
        <f t="shared" si="9"/>
        <v>4.2337541820529193E-2</v>
      </c>
      <c r="Z59" s="47"/>
    </row>
    <row r="60" spans="2:26" x14ac:dyDescent="0.25">
      <c r="B60" s="1">
        <v>43647</v>
      </c>
      <c r="C60" s="2">
        <f>VLOOKUP(B60,'[2]JNJ (1)'!$A:$F,COLUMNS('[2]JNJ (1)'!$A$1:$F$1),FALSE)</f>
        <v>127.54882000000001</v>
      </c>
      <c r="D60" s="2">
        <v>115.848091</v>
      </c>
      <c r="E60" s="2">
        <f>VLOOKUP(B60,[1]JPM!$A:$F,COLUMNS([1]JPM!$A$1:$F$1),FALSE)</f>
        <v>112.372536</v>
      </c>
      <c r="G60" s="42">
        <f t="shared" si="7"/>
        <v>-6.5048823814675139E-2</v>
      </c>
      <c r="H60" s="42">
        <f t="shared" si="5"/>
        <v>7.6516214208939726E-2</v>
      </c>
      <c r="I60" s="42">
        <f t="shared" si="6"/>
        <v>3.7567047806293274E-2</v>
      </c>
      <c r="K60" s="42">
        <f t="shared" si="10"/>
        <v>-7.2630482008082281E-2</v>
      </c>
      <c r="L60" s="42">
        <f t="shared" si="8"/>
        <v>6.8743448415498676E-2</v>
      </c>
      <c r="M60" s="42">
        <f t="shared" si="9"/>
        <v>2.4789494477992963E-2</v>
      </c>
      <c r="Z60" s="47"/>
    </row>
    <row r="61" spans="2:26" x14ac:dyDescent="0.25">
      <c r="B61" s="1">
        <v>43678</v>
      </c>
      <c r="C61" s="2">
        <f>VLOOKUP(B61,'[2]JNJ (1)'!$A:$F,COLUMNS('[2]JNJ (1)'!$A$1:$F$1),FALSE)</f>
        <v>125.726967</v>
      </c>
      <c r="D61" s="2">
        <v>118.761475</v>
      </c>
      <c r="E61" s="2">
        <f>VLOOKUP(B61,[1]JPM!$A:$F,COLUMNS([1]JPM!$A$1:$F$1),FALSE)</f>
        <v>107.17800099999999</v>
      </c>
      <c r="G61" s="42">
        <f t="shared" si="7"/>
        <v>-1.4283573928790649E-2</v>
      </c>
      <c r="H61" s="42">
        <f t="shared" si="5"/>
        <v>2.5148312543190832E-2</v>
      </c>
      <c r="I61" s="42">
        <f t="shared" si="6"/>
        <v>-4.6226019140477526E-2</v>
      </c>
      <c r="K61" s="42">
        <f t="shared" si="10"/>
        <v>-2.1865232122197792E-2</v>
      </c>
      <c r="L61" s="42">
        <f t="shared" si="8"/>
        <v>1.7375546749749775E-2</v>
      </c>
      <c r="M61" s="42">
        <f t="shared" si="9"/>
        <v>-5.900357246877784E-2</v>
      </c>
      <c r="Z61" s="47"/>
    </row>
    <row r="62" spans="2:26" x14ac:dyDescent="0.25">
      <c r="B62" s="1">
        <v>43709</v>
      </c>
      <c r="C62" s="2">
        <f>VLOOKUP(B62,'[2]JNJ (1)'!$A:$F,COLUMNS('[2]JNJ (1)'!$A$1:$F$1),FALSE)</f>
        <v>127.67564400000001</v>
      </c>
      <c r="D62" s="2">
        <v>122.86077899999999</v>
      </c>
      <c r="E62" s="2">
        <f>VLOOKUP(B62,[1]JPM!$A:$F,COLUMNS([1]JPM!$A$1:$F$1),FALSE)</f>
        <v>114.816841</v>
      </c>
      <c r="G62" s="42">
        <f t="shared" si="7"/>
        <v>1.5499276300843245E-2</v>
      </c>
      <c r="H62" s="42">
        <f t="shared" si="5"/>
        <v>3.4517119293103971E-2</v>
      </c>
      <c r="I62" s="42">
        <f t="shared" si="6"/>
        <v>7.1272461967265111E-2</v>
      </c>
      <c r="K62" s="42">
        <f t="shared" si="10"/>
        <v>7.9176181074361029E-3</v>
      </c>
      <c r="L62" s="42">
        <f t="shared" si="8"/>
        <v>2.6744353499662914E-2</v>
      </c>
      <c r="M62" s="42">
        <f t="shared" si="9"/>
        <v>5.8494908638964796E-2</v>
      </c>
      <c r="Z62" s="47"/>
    </row>
    <row r="63" spans="2:26" x14ac:dyDescent="0.25">
      <c r="B63" s="1">
        <v>43739</v>
      </c>
      <c r="C63" s="2">
        <f>VLOOKUP(B63,'[2]JNJ (1)'!$A:$F,COLUMNS('[2]JNJ (1)'!$A$1:$F$1),FALSE)</f>
        <v>130.30059800000001</v>
      </c>
      <c r="D63" s="2">
        <v>122.989197</v>
      </c>
      <c r="E63" s="2">
        <f>VLOOKUP(B63,[1]JPM!$A:$F,COLUMNS([1]JPM!$A$1:$F$1),FALSE)</f>
        <v>121.87033099999999</v>
      </c>
      <c r="G63" s="42">
        <f t="shared" si="7"/>
        <v>2.0559551671421428E-2</v>
      </c>
      <c r="H63" s="42">
        <f t="shared" si="5"/>
        <v>1.0452318554809992E-3</v>
      </c>
      <c r="I63" s="42">
        <f t="shared" si="6"/>
        <v>6.1432538454877061E-2</v>
      </c>
      <c r="K63" s="42">
        <f t="shared" si="10"/>
        <v>1.2977893478014285E-2</v>
      </c>
      <c r="L63" s="42">
        <f t="shared" si="8"/>
        <v>-6.7275339379600577E-3</v>
      </c>
      <c r="M63" s="42">
        <f t="shared" si="9"/>
        <v>4.8654985126576747E-2</v>
      </c>
      <c r="Z63" s="47"/>
    </row>
    <row r="64" spans="2:26" x14ac:dyDescent="0.25">
      <c r="B64" s="1">
        <v>43770</v>
      </c>
      <c r="C64" s="2">
        <f>VLOOKUP(B64,'[2]JNJ (1)'!$A:$F,COLUMNS('[2]JNJ (1)'!$A$1:$F$1),FALSE)</f>
        <v>135.67881800000001</v>
      </c>
      <c r="D64" s="2">
        <v>121.339195</v>
      </c>
      <c r="E64" s="2">
        <f>VLOOKUP(B64,[1]JPM!$A:$F,COLUMNS([1]JPM!$A$1:$F$1),FALSE)</f>
        <v>129.573059</v>
      </c>
      <c r="G64" s="42">
        <f t="shared" si="7"/>
        <v>4.1275482097173466E-2</v>
      </c>
      <c r="H64" s="42">
        <f t="shared" si="5"/>
        <v>-1.3415828708923105E-2</v>
      </c>
      <c r="I64" s="42">
        <f t="shared" si="6"/>
        <v>6.3204292109455329E-2</v>
      </c>
      <c r="K64" s="42">
        <f t="shared" si="10"/>
        <v>3.3693823903766323E-2</v>
      </c>
      <c r="L64" s="42">
        <f t="shared" si="8"/>
        <v>-2.1188594502364162E-2</v>
      </c>
      <c r="M64" s="42">
        <f t="shared" si="9"/>
        <v>5.0426738781155014E-2</v>
      </c>
      <c r="Z64" s="47"/>
    </row>
    <row r="65" spans="2:26" x14ac:dyDescent="0.25">
      <c r="B65" s="1">
        <v>43800</v>
      </c>
      <c r="C65" s="2">
        <f>VLOOKUP(B65,'[2]JNJ (1)'!$A:$F,COLUMNS('[2]JNJ (1)'!$A$1:$F$1),FALSE)</f>
        <v>144.94572400000001</v>
      </c>
      <c r="D65" s="2">
        <v>124.16242200000001</v>
      </c>
      <c r="E65" s="2">
        <f>VLOOKUP(B65,[1]JPM!$A:$F,COLUMNS([1]JPM!$A$1:$F$1),FALSE)</f>
        <v>137.08625799999999</v>
      </c>
      <c r="G65" s="42">
        <f t="shared" si="7"/>
        <v>6.8300314939359286E-2</v>
      </c>
      <c r="H65" s="42">
        <f t="shared" si="5"/>
        <v>2.3267230345479062E-2</v>
      </c>
      <c r="I65" s="42">
        <f t="shared" si="6"/>
        <v>5.7984268164881225E-2</v>
      </c>
      <c r="K65" s="42">
        <f t="shared" si="10"/>
        <v>6.0718656745952143E-2</v>
      </c>
      <c r="L65" s="42">
        <f t="shared" si="8"/>
        <v>1.5494464552038005E-2</v>
      </c>
      <c r="M65" s="42">
        <f t="shared" si="9"/>
        <v>4.5206714836580911E-2</v>
      </c>
      <c r="Z65" s="47"/>
    </row>
    <row r="66" spans="2:26" x14ac:dyDescent="0.25">
      <c r="B66" s="1">
        <v>43831</v>
      </c>
      <c r="C66" s="2">
        <f>VLOOKUP(B66,'[2]JNJ (1)'!$A:$F,COLUMNS('[2]JNJ (1)'!$A$1:$F$1),FALSE)</f>
        <v>147.92671200000001</v>
      </c>
      <c r="D66" s="2">
        <v>123.884079</v>
      </c>
      <c r="E66" s="2">
        <f>VLOOKUP(B66,[1]JPM!$A:$F,COLUMNS([1]JPM!$A$1:$F$1),FALSE)</f>
        <v>130.16310100000001</v>
      </c>
      <c r="G66" s="42">
        <f t="shared" ref="G66:G68" si="12">IFERROR(C66/C65-1,"")</f>
        <v>2.0566236227844925E-2</v>
      </c>
      <c r="H66" s="42">
        <f t="shared" ref="H66:H68" si="13">IFERROR(D66/D65-1,"")</f>
        <v>-2.2417652258749365E-3</v>
      </c>
      <c r="I66" s="42">
        <f t="shared" ref="I66:I68" si="14">IFERROR(E66/E65-1,"")</f>
        <v>-5.0502195486289869E-2</v>
      </c>
      <c r="K66" s="42">
        <f t="shared" si="10"/>
        <v>1.2984578034437783E-2</v>
      </c>
      <c r="L66" s="42">
        <f t="shared" si="8"/>
        <v>-1.0014531019315993E-2</v>
      </c>
      <c r="M66" s="42">
        <f t="shared" si="9"/>
        <v>-6.3279748814590184E-2</v>
      </c>
      <c r="Z66" s="47"/>
    </row>
    <row r="67" spans="2:26" x14ac:dyDescent="0.25">
      <c r="B67" s="1">
        <v>43862</v>
      </c>
      <c r="C67" s="2">
        <f>VLOOKUP(B67,'[2]JNJ (1)'!$A:$F,COLUMNS('[2]JNJ (1)'!$A$1:$F$1),FALSE)</f>
        <v>133.62789900000001</v>
      </c>
      <c r="D67" s="2">
        <v>113.230003</v>
      </c>
      <c r="E67" s="2">
        <f>VLOOKUP(B67,[1]JPM!$A:$F,COLUMNS([1]JPM!$A$1:$F$1),FALSE)</f>
        <v>114.915863</v>
      </c>
      <c r="G67" s="42">
        <f t="shared" si="12"/>
        <v>-9.6661467064853013E-2</v>
      </c>
      <c r="H67" s="42">
        <f t="shared" si="13"/>
        <v>-8.6000364905646998E-2</v>
      </c>
      <c r="I67" s="42">
        <f t="shared" si="14"/>
        <v>-0.11713948025869492</v>
      </c>
      <c r="K67" s="42">
        <f t="shared" si="10"/>
        <v>-0.10424312525826016</v>
      </c>
      <c r="L67" s="42">
        <f t="shared" si="8"/>
        <v>-9.3773130699088048E-2</v>
      </c>
      <c r="M67" s="42">
        <f t="shared" si="9"/>
        <v>-0.12991703358699522</v>
      </c>
      <c r="Z67" s="47"/>
    </row>
    <row r="68" spans="2:26" x14ac:dyDescent="0.25">
      <c r="B68" s="1">
        <v>43891</v>
      </c>
      <c r="C68" s="2">
        <f>VLOOKUP(B68,'[2]JNJ (1)'!$A:$F,COLUMNS('[2]JNJ (1)'!$A$1:$F$1),FALSE)</f>
        <v>131.13000500000001</v>
      </c>
      <c r="D68" s="2">
        <v>110</v>
      </c>
      <c r="E68" s="2">
        <f>VLOOKUP(B68,[1]JPM!$A:$F,COLUMNS([1]JPM!$A$1:$F$1),FALSE)</f>
        <v>89.104079999999996</v>
      </c>
      <c r="G68" s="42">
        <f t="shared" si="12"/>
        <v>-1.8692907833565475E-2</v>
      </c>
      <c r="H68" s="42">
        <f t="shared" si="13"/>
        <v>-2.8526034747168527E-2</v>
      </c>
      <c r="I68" s="42">
        <f t="shared" si="14"/>
        <v>-0.22461462087266404</v>
      </c>
      <c r="K68" s="42">
        <f t="shared" si="10"/>
        <v>-2.6274566026972618E-2</v>
      </c>
      <c r="L68" s="42">
        <f t="shared" si="8"/>
        <v>-3.6298800540609584E-2</v>
      </c>
      <c r="M68" s="42">
        <f t="shared" si="9"/>
        <v>-0.23739217420096434</v>
      </c>
      <c r="Z68" s="4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dcterms:created xsi:type="dcterms:W3CDTF">2019-05-08T01:20:42Z</dcterms:created>
  <dcterms:modified xsi:type="dcterms:W3CDTF">2020-04-10T19:50:37Z</dcterms:modified>
</cp:coreProperties>
</file>