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niel.Carpenter.INT\Documents\GitHub\OU-DSA\db MGT Systems\04 - Project\Task 3\"/>
    </mc:Choice>
  </mc:AlternateContent>
  <xr:revisionPtr revIDLastSave="0" documentId="13_ncr:1_{D02DAA00-1B32-43D2-8967-08FC6BFD97C0}" xr6:coauthVersionLast="44" xr6:coauthVersionMax="46" xr10:uidLastSave="{00000000-0000-0000-0000-000000000000}"/>
  <bookViews>
    <workbookView xWindow="-120" yWindow="-120" windowWidth="29040" windowHeight="15840" activeTab="2" xr2:uid="{778136E7-DFA8-4F63-AF93-E788B0CFCF83}"/>
  </bookViews>
  <sheets>
    <sheet name="Raw" sheetId="1" r:id="rId1"/>
    <sheet name="Overview of Tables" sheetId="2" r:id="rId2"/>
    <sheet name="Output for Project" sheetId="3" r:id="rId3"/>
  </sheets>
  <definedNames>
    <definedName name="_xlnm._FilterDatabase" localSheetId="2" hidden="1">'Output for Project'!$C$2:$P$49</definedName>
    <definedName name="_xlnm._FilterDatabase" localSheetId="1" hidden="1">'Overview of Tables'!$B$2:$K$19</definedName>
    <definedName name="_xlnm._FilterDatabase" localSheetId="0" hidden="1">Raw!$J$2:$N$44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H45" i="3"/>
  <c r="H44" i="3"/>
  <c r="H43" i="3"/>
  <c r="G45" i="3"/>
  <c r="G44" i="3"/>
  <c r="G43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4" i="2"/>
  <c r="K37" i="3"/>
  <c r="O42" i="3" l="1"/>
  <c r="I42" i="3"/>
  <c r="H42" i="3"/>
  <c r="O22" i="3"/>
  <c r="I22" i="3"/>
  <c r="H22" i="3"/>
  <c r="H12" i="3"/>
  <c r="I12" i="3"/>
  <c r="O12" i="3"/>
  <c r="K48" i="3"/>
  <c r="K38" i="3"/>
  <c r="K35" i="3"/>
  <c r="G26" i="3"/>
  <c r="K16" i="3"/>
  <c r="K13" i="3"/>
  <c r="K9" i="3"/>
  <c r="F49" i="3"/>
  <c r="F48" i="3"/>
  <c r="F47" i="3"/>
  <c r="F46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1" i="3"/>
  <c r="F20" i="3"/>
  <c r="F19" i="3"/>
  <c r="F18" i="3"/>
  <c r="F17" i="3"/>
  <c r="F16" i="3"/>
  <c r="F15" i="3"/>
  <c r="F14" i="3"/>
  <c r="F13" i="3"/>
  <c r="F11" i="3"/>
  <c r="F10" i="3"/>
  <c r="F9" i="3"/>
  <c r="F8" i="3"/>
  <c r="F7" i="3"/>
  <c r="F6" i="3"/>
  <c r="F5" i="3"/>
  <c r="F4" i="3"/>
  <c r="F3" i="3"/>
  <c r="I49" i="3"/>
  <c r="I48" i="3"/>
  <c r="I47" i="3"/>
  <c r="I46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7" i="3"/>
  <c r="J27" i="3" s="1"/>
  <c r="I28" i="3"/>
  <c r="I26" i="3"/>
  <c r="I25" i="3"/>
  <c r="I24" i="3"/>
  <c r="I23" i="3"/>
  <c r="I21" i="3"/>
  <c r="I20" i="3"/>
  <c r="I19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I4" i="3"/>
  <c r="I3" i="3"/>
  <c r="K5" i="2"/>
  <c r="K13" i="2"/>
  <c r="K4" i="2"/>
  <c r="K12" i="2"/>
  <c r="K17" i="2"/>
  <c r="K15" i="2"/>
  <c r="K16" i="2"/>
  <c r="K14" i="2"/>
  <c r="K11" i="2"/>
  <c r="K6" i="2"/>
  <c r="K10" i="2"/>
  <c r="K8" i="2"/>
  <c r="K9" i="2"/>
  <c r="K7" i="2"/>
  <c r="K18" i="2"/>
  <c r="K19" i="2"/>
  <c r="K3" i="2"/>
  <c r="J3" i="2"/>
  <c r="L3" i="3" s="1"/>
  <c r="J19" i="2"/>
  <c r="L48" i="3" s="1"/>
  <c r="J18" i="2"/>
  <c r="J7" i="2"/>
  <c r="L23" i="3" s="1"/>
  <c r="J9" i="2"/>
  <c r="L25" i="3" s="1"/>
  <c r="J8" i="2"/>
  <c r="L24" i="3" s="1"/>
  <c r="J10" i="2"/>
  <c r="J6" i="2"/>
  <c r="L16" i="3" s="1"/>
  <c r="J11" i="2"/>
  <c r="J14" i="2"/>
  <c r="J16" i="2"/>
  <c r="J15" i="2"/>
  <c r="J17" i="2"/>
  <c r="L38" i="3" s="1"/>
  <c r="J12" i="2"/>
  <c r="L35" i="3" s="1"/>
  <c r="J4" i="2"/>
  <c r="L9" i="3" s="1"/>
  <c r="J13" i="2"/>
  <c r="L37" i="3" s="1"/>
  <c r="J5" i="2"/>
  <c r="L13" i="3" s="1"/>
  <c r="H3" i="2"/>
  <c r="J3" i="3" s="1"/>
  <c r="H19" i="2"/>
  <c r="J48" i="3" s="1"/>
  <c r="H18" i="2"/>
  <c r="H7" i="2"/>
  <c r="J23" i="3" s="1"/>
  <c r="H9" i="2"/>
  <c r="J25" i="3" s="1"/>
  <c r="H8" i="2"/>
  <c r="J24" i="3" s="1"/>
  <c r="H10" i="2"/>
  <c r="H6" i="2"/>
  <c r="J16" i="3" s="1"/>
  <c r="H11" i="2"/>
  <c r="H14" i="2"/>
  <c r="H16" i="2"/>
  <c r="H15" i="2"/>
  <c r="H17" i="2"/>
  <c r="H12" i="2"/>
  <c r="H4" i="2"/>
  <c r="J9" i="3" s="1"/>
  <c r="H13" i="2"/>
  <c r="J37" i="3" s="1"/>
  <c r="H5" i="2"/>
  <c r="J13" i="3" s="1"/>
  <c r="C8" i="2"/>
  <c r="M53" i="1"/>
  <c r="M52" i="1"/>
  <c r="M51" i="1"/>
  <c r="M50" i="1"/>
  <c r="O49" i="3"/>
  <c r="O48" i="3"/>
  <c r="O47" i="3"/>
  <c r="O46" i="3"/>
  <c r="O41" i="3"/>
  <c r="O40" i="3"/>
  <c r="O39" i="3"/>
  <c r="O38" i="3"/>
  <c r="O37" i="3"/>
  <c r="P37" i="3" s="1"/>
  <c r="O36" i="3"/>
  <c r="O35" i="3"/>
  <c r="C11" i="2"/>
  <c r="O34" i="3"/>
  <c r="O33" i="3"/>
  <c r="O32" i="3"/>
  <c r="O31" i="3"/>
  <c r="O30" i="3"/>
  <c r="O29" i="3"/>
  <c r="O27" i="3"/>
  <c r="O28" i="3"/>
  <c r="O26" i="3"/>
  <c r="O25" i="3"/>
  <c r="O24" i="3"/>
  <c r="P24" i="3" s="1"/>
  <c r="C15" i="2" s="1"/>
  <c r="O23" i="3"/>
  <c r="P23" i="3" s="1"/>
  <c r="C7" i="2" s="1"/>
  <c r="O21" i="3"/>
  <c r="O20" i="3"/>
  <c r="O19" i="3"/>
  <c r="O18" i="3"/>
  <c r="O17" i="3"/>
  <c r="O16" i="3"/>
  <c r="O15" i="3"/>
  <c r="O14" i="3"/>
  <c r="O13" i="3"/>
  <c r="O11" i="3"/>
  <c r="O10" i="3"/>
  <c r="O9" i="3"/>
  <c r="O8" i="3"/>
  <c r="O7" i="3"/>
  <c r="O6" i="3"/>
  <c r="O5" i="3"/>
  <c r="O4" i="3"/>
  <c r="O3" i="3"/>
  <c r="P46" i="3" l="1"/>
  <c r="C19" i="2" s="1"/>
  <c r="P25" i="3"/>
  <c r="C9" i="2" s="1"/>
  <c r="P48" i="3"/>
  <c r="P28" i="3"/>
  <c r="C10" i="2" s="1"/>
  <c r="P3" i="3"/>
  <c r="J26" i="3"/>
  <c r="P16" i="3"/>
  <c r="J46" i="3"/>
  <c r="P13" i="3"/>
  <c r="P38" i="3"/>
  <c r="C17" i="2" s="1"/>
  <c r="P9" i="3"/>
  <c r="P35" i="3"/>
  <c r="A3" i="3"/>
  <c r="H26" i="3"/>
  <c r="G34" i="3"/>
  <c r="H34" i="3" s="1"/>
  <c r="H15" i="3"/>
  <c r="H21" i="3"/>
  <c r="H8" i="3"/>
  <c r="H33" i="3"/>
  <c r="H20" i="3"/>
  <c r="H7" i="3"/>
  <c r="H32" i="3"/>
  <c r="H11" i="3"/>
  <c r="H36" i="3"/>
  <c r="H41" i="3"/>
  <c r="H23" i="3"/>
  <c r="H25" i="3"/>
  <c r="H24" i="3"/>
  <c r="H31" i="3"/>
  <c r="H6" i="3"/>
  <c r="H19" i="3"/>
  <c r="H5" i="3"/>
  <c r="H30" i="3"/>
  <c r="H47" i="3"/>
  <c r="H49" i="3"/>
  <c r="H4" i="3"/>
  <c r="H29" i="3"/>
  <c r="H46" i="3"/>
  <c r="H48" i="3"/>
  <c r="H27" i="3"/>
  <c r="H28" i="3"/>
  <c r="H18" i="3"/>
  <c r="H10" i="3"/>
  <c r="H40" i="3"/>
  <c r="H3" i="3"/>
  <c r="H39" i="3"/>
  <c r="H35" i="3"/>
  <c r="H14" i="3"/>
  <c r="H37" i="3"/>
  <c r="H9" i="3"/>
  <c r="H13" i="3"/>
  <c r="N40" i="1"/>
  <c r="N37" i="1"/>
  <c r="N34" i="1"/>
  <c r="N28" i="1"/>
  <c r="N26" i="1"/>
  <c r="N25" i="1"/>
  <c r="N24" i="1"/>
  <c r="N21" i="1"/>
  <c r="N20" i="1"/>
  <c r="N11" i="1"/>
  <c r="N10" i="1"/>
  <c r="N9" i="1"/>
  <c r="E11" i="1"/>
  <c r="E10" i="1"/>
  <c r="E9" i="1"/>
  <c r="E8" i="1"/>
  <c r="N42" i="1"/>
  <c r="N41" i="1"/>
  <c r="N39" i="1"/>
  <c r="N38" i="1"/>
  <c r="N36" i="1"/>
  <c r="N35" i="1"/>
  <c r="N33" i="1"/>
  <c r="N32" i="1"/>
  <c r="N31" i="1"/>
  <c r="N30" i="1"/>
  <c r="N29" i="1"/>
  <c r="N27" i="1"/>
  <c r="N23" i="1"/>
  <c r="N22" i="1"/>
  <c r="N19" i="1"/>
  <c r="N18" i="1"/>
  <c r="N17" i="1"/>
  <c r="N16" i="1"/>
  <c r="N15" i="1"/>
  <c r="N14" i="1"/>
  <c r="N13" i="1"/>
  <c r="N12" i="1"/>
  <c r="N8" i="1"/>
  <c r="N3" i="1"/>
  <c r="M44" i="1"/>
  <c r="M43" i="1"/>
  <c r="C16" i="2" l="1"/>
  <c r="C3" i="2"/>
  <c r="C12" i="2"/>
  <c r="C5" i="2"/>
  <c r="C14" i="2"/>
  <c r="C4" i="2"/>
  <c r="C18" i="2"/>
  <c r="C6" i="2"/>
  <c r="C13" i="2"/>
  <c r="N43" i="1"/>
  <c r="N44" i="1"/>
  <c r="E4" i="1"/>
  <c r="E16" i="1"/>
  <c r="E14" i="1"/>
  <c r="E6" i="1"/>
  <c r="E17" i="1"/>
  <c r="E15" i="1"/>
  <c r="E13" i="1"/>
  <c r="E5" i="1"/>
  <c r="E12" i="1"/>
  <c r="E3" i="1"/>
  <c r="E18" i="1"/>
  <c r="E7" i="1"/>
  <c r="E19" i="1"/>
</calcChain>
</file>

<file path=xl/sharedStrings.xml><?xml version="1.0" encoding="utf-8"?>
<sst xmlns="http://schemas.openxmlformats.org/spreadsheetml/2006/main" count="381" uniqueCount="97">
  <si>
    <t>Table Name</t>
  </si>
  <si>
    <t>Query # and Type</t>
  </si>
  <si>
    <t>Search Key</t>
  </si>
  <si>
    <t>Selected File Organization</t>
  </si>
  <si>
    <t>Justifications</t>
  </si>
  <si>
    <t>P_Paint</t>
  </si>
  <si>
    <t>J_Paint</t>
  </si>
  <si>
    <t>Infrequent</t>
  </si>
  <si>
    <t>J_Fit</t>
  </si>
  <si>
    <t>Customer</t>
  </si>
  <si>
    <t>Orders</t>
  </si>
  <si>
    <t>Assemblies</t>
  </si>
  <si>
    <t>Manufactures</t>
  </si>
  <si>
    <t>Process</t>
  </si>
  <si>
    <t>P_Fit</t>
  </si>
  <si>
    <t>P_Cut</t>
  </si>
  <si>
    <t>ManagedBy</t>
  </si>
  <si>
    <t>Department</t>
  </si>
  <si>
    <t>Job</t>
  </si>
  <si>
    <t>J_Cut</t>
  </si>
  <si>
    <t>Records</t>
  </si>
  <si>
    <t>Transaction</t>
  </si>
  <si>
    <t>Account</t>
  </si>
  <si>
    <t>Query Frequency
(per 31-Day Month)</t>
  </si>
  <si>
    <t>Query #</t>
  </si>
  <si>
    <t>Query Frequency Per Day</t>
  </si>
  <si>
    <t>Query Frequency Per Month</t>
  </si>
  <si>
    <t>Query Type</t>
  </si>
  <si>
    <t>Insertion</t>
  </si>
  <si>
    <t>Random Search</t>
  </si>
  <si>
    <t>Range Search</t>
  </si>
  <si>
    <t>Deletion</t>
  </si>
  <si>
    <t>Insertion/Deletion</t>
  </si>
  <si>
    <t>Query# and Type</t>
  </si>
  <si>
    <t>Storage in Azure Database</t>
  </si>
  <si>
    <t>name</t>
  </si>
  <si>
    <t>customerName</t>
  </si>
  <si>
    <t>id</t>
  </si>
  <si>
    <t>assembliesID</t>
  </si>
  <si>
    <t>processID</t>
  </si>
  <si>
    <t>deptNo</t>
  </si>
  <si>
    <t>JobNo</t>
  </si>
  <si>
    <t>jobNo</t>
  </si>
  <si>
    <t>transactionNo</t>
  </si>
  <si>
    <t>acctNo</t>
  </si>
  <si>
    <t>Dynamic Hash Table</t>
  </si>
  <si>
    <t>Static Hash Table</t>
  </si>
  <si>
    <t>Since random search occurs 200 times per day (versus insertion in query number 8 of 50 times per day), a hash table would work well for retrieving the search key. Since insertions occur often though, a dynamic hash function is likely necessary.</t>
  </si>
  <si>
    <t>Since only random search, and the table stores attributes of the main table, a hash table would work well for retrieving the search key. Since no insertion anticipated, a static hash function will work.</t>
  </si>
  <si>
    <t>Since mainly random search, and the table stores attributes of the main table, a hash table would work well for retrieving the search key. Dynamic hashing is recommended since changes in search keys (insert and delete) are possible and could inflate overtime.</t>
  </si>
  <si>
    <t>B+ Tree</t>
  </si>
  <si>
    <t>Since range searches are the most common query, ordered indices are to be preferred. Also, B+ Trees efficiently handle range searches.</t>
  </si>
  <si>
    <t>Since both range and random searches total to be the most frequent query, ordered indices are to be preferred. B+ Trees will efficiently handle both of these search types. Additionally, since insertion makes up roughly one third of the queries, B+ Trees fortunately will be preferred over B-Trees.</t>
  </si>
  <si>
    <t>Heap</t>
  </si>
  <si>
    <t>Since insertion is the only query type, Heaps offer fast processing since no searching happens before inserting.</t>
  </si>
  <si>
    <t>Justification</t>
  </si>
  <si>
    <t>Since both range and random searches total to be the most frequent query, ordered indices are to be preferred. B+ Trees will efficiently handle both of these search types. Additionally, since insertion makes up the remaining queries, B+ Trees fortunately will be preferred over B-Trees.</t>
  </si>
  <si>
    <t>https://docs.microsoft.com/en-us/sql/relational-databases/indexes/heaps-tables-without-clustered-indexes?view=sql-server-ver15</t>
  </si>
  <si>
    <t>Basic index creation in SQL Server are B+ Trees</t>
  </si>
  <si>
    <t>https://sqlity.net/en/2445/b-plus-tree/</t>
  </si>
  <si>
    <t>Link</t>
  </si>
  <si>
    <t>Description</t>
  </si>
  <si>
    <t>Aggregated Query Frequency
(per Day)</t>
  </si>
  <si>
    <t>Aggregated
Query Frequency
(per 31-day Month)</t>
  </si>
  <si>
    <t>no index needed.</t>
  </si>
  <si>
    <t xml:space="preserve">create basic Index on search key: </t>
  </si>
  <si>
    <t xml:space="preserve">create non-clustered index on search key: </t>
  </si>
  <si>
    <t xml:space="preserve">reate non-clustered index on search key: </t>
  </si>
  <si>
    <t>By default, a table is a Heap when created</t>
  </si>
  <si>
    <t>Impossible to create in SQL server, but can create a hash function to create bins that changes over time. Instead create non-clustered index on attribute</t>
  </si>
  <si>
    <t>SQL CODE</t>
  </si>
  <si>
    <t xml:space="preserve">CREATE INDEX </t>
  </si>
  <si>
    <t xml:space="preserve">CREATE NONCLUSTERED INDEX </t>
  </si>
  <si>
    <t>SQL</t>
  </si>
  <si>
    <t>Hash Table</t>
  </si>
  <si>
    <t>color</t>
  </si>
  <si>
    <t>Basic index creation in SQL Server are B+ Trees. Therefore, create basic Index on search key: color</t>
  </si>
  <si>
    <t>Since B+ Trees can handle insertion and deletion well, we will index using a B+ Tree on the effected attributed, color.</t>
  </si>
  <si>
    <t>dateCompleted, otherInfo</t>
  </si>
  <si>
    <t>Since heaps handle insertion very well, use heap index on search key</t>
  </si>
  <si>
    <t>Basic index creation in SQL Server are B+ Trees. Therefore, create basic Index on search key: jobNo</t>
  </si>
  <si>
    <t>By default a table is a heap, so nothing required.</t>
  </si>
  <si>
    <t>Impossible to create in SQL server, but can create a hash function to create bins that changes over time. Instead create non-clustered index on attribute. Therefore, reate non-clustered index on search key: jobNo</t>
  </si>
  <si>
    <t>Since random search occurs 250 times per day, a hash table would work well for retrieving the search key.</t>
  </si>
  <si>
    <t>B+ Tree on search key: JobNo</t>
  </si>
  <si>
    <t>B+ Tree on search key: assembliesID</t>
  </si>
  <si>
    <t>B+ Tree on search key: id</t>
  </si>
  <si>
    <t>details1</t>
  </si>
  <si>
    <t>details2</t>
  </si>
  <si>
    <t>details3</t>
  </si>
  <si>
    <t>Heap on search key details3</t>
  </si>
  <si>
    <t>Heap on search key details2</t>
  </si>
  <si>
    <t>Heap on search key details1</t>
  </si>
  <si>
    <t>Since both range and random searches total to be the most frequent query, ordered indices are to be preferred. B+ Trees will efficiently handle both of these search types. Additionally, since insertion makes up the remaining queries, B+ Trees fortunately will be preferred over B Trees.</t>
  </si>
  <si>
    <t>Impossible to create in SQL server. Theoretically could create a hash function to create bins thorugh. Instead create non-clustered index on attribute</t>
  </si>
  <si>
    <t>Heap on search key: processID</t>
  </si>
  <si>
    <t>By default, a table is a Heap when created. Therefore, no index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</si>
</sst>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2" xfId="0" applyBorder="1"/>
    <xf numFmtId="164" fontId="0" fillId="0" borderId="2" xfId="1" applyNumberFormat="1" applyFont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0" borderId="3" xfId="0" applyBorder="1"/>
    <xf numFmtId="164" fontId="0" fillId="0" borderId="3" xfId="1" applyNumberFormat="1" applyFont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0" borderId="0" xfId="0" applyAlignment="1"/>
    <xf numFmtId="13" fontId="0" fillId="3" borderId="3" xfId="1" applyNumberFormat="1" applyFont="1" applyFill="1" applyBorder="1"/>
    <xf numFmtId="13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1" applyNumberFormat="1" applyFont="1" applyFill="1" applyBorder="1"/>
    <xf numFmtId="0" fontId="3" fillId="0" borderId="0" xfId="0" applyFont="1"/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9" fontId="0" fillId="0" borderId="0" xfId="2" applyFont="1"/>
    <xf numFmtId="0" fontId="0" fillId="0" borderId="0" xfId="0" applyAlignment="1">
      <alignment horizontal="center" vertical="top" wrapText="1"/>
    </xf>
    <xf numFmtId="0" fontId="5" fillId="5" borderId="0" xfId="0" applyFont="1" applyFill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4" fillId="0" borderId="5" xfId="0" applyFont="1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3" borderId="6" xfId="0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3" xfId="0" applyBorder="1" applyAlignment="1">
      <alignment vertical="top" wrapText="1"/>
    </xf>
    <xf numFmtId="0" fontId="4" fillId="0" borderId="3" xfId="0" applyFont="1" applyBorder="1" applyAlignment="1">
      <alignment vertical="top"/>
    </xf>
    <xf numFmtId="164" fontId="0" fillId="0" borderId="3" xfId="1" applyNumberFormat="1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 wrapText="1"/>
    </xf>
    <xf numFmtId="0" fontId="4" fillId="0" borderId="10" xfId="0" applyFont="1" applyBorder="1" applyAlignment="1">
      <alignment vertical="top"/>
    </xf>
    <xf numFmtId="164" fontId="0" fillId="0" borderId="10" xfId="1" applyNumberFormat="1" applyFont="1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164" fontId="0" fillId="0" borderId="3" xfId="1" applyNumberFormat="1" applyFont="1" applyFill="1" applyBorder="1" applyAlignment="1">
      <alignment horizontal="left" vertical="top" wrapText="1"/>
    </xf>
    <xf numFmtId="164" fontId="0" fillId="0" borderId="8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164" fontId="0" fillId="0" borderId="5" xfId="1" applyNumberFormat="1" applyFont="1" applyFill="1" applyBorder="1" applyAlignment="1">
      <alignment vertical="top"/>
    </xf>
    <xf numFmtId="164" fontId="0" fillId="0" borderId="5" xfId="1" applyNumberFormat="1" applyFont="1" applyFill="1" applyBorder="1" applyAlignment="1">
      <alignment horizontal="center" vertical="top"/>
    </xf>
    <xf numFmtId="0" fontId="0" fillId="0" borderId="7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164" fontId="0" fillId="0" borderId="3" xfId="1" applyNumberFormat="1" applyFont="1" applyFill="1" applyBorder="1" applyAlignment="1">
      <alignment vertical="top"/>
    </xf>
    <xf numFmtId="164" fontId="0" fillId="0" borderId="3" xfId="1" applyNumberFormat="1" applyFont="1" applyFill="1" applyBorder="1" applyAlignment="1">
      <alignment horizontal="center" vertical="top"/>
    </xf>
    <xf numFmtId="13" fontId="0" fillId="0" borderId="3" xfId="1" applyNumberFormat="1" applyFon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0" xfId="0" applyFill="1" applyBorder="1" applyAlignment="1">
      <alignment horizontal="center" vertical="top"/>
    </xf>
    <xf numFmtId="164" fontId="0" fillId="0" borderId="10" xfId="1" applyNumberFormat="1" applyFont="1" applyFill="1" applyBorder="1" applyAlignment="1">
      <alignment vertical="top"/>
    </xf>
    <xf numFmtId="164" fontId="0" fillId="0" borderId="10" xfId="1" applyNumberFormat="1" applyFont="1" applyFill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0" fillId="0" borderId="3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Continuous"/>
    </xf>
    <xf numFmtId="164" fontId="0" fillId="0" borderId="17" xfId="1" applyNumberFormat="1" applyFont="1" applyFill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 wrapText="1"/>
    </xf>
    <xf numFmtId="164" fontId="0" fillId="0" borderId="3" xfId="1" applyNumberFormat="1" applyFont="1" applyFill="1" applyBorder="1" applyAlignment="1">
      <alignment vertical="top" wrapText="1"/>
    </xf>
    <xf numFmtId="164" fontId="0" fillId="0" borderId="24" xfId="1" applyNumberFormat="1" applyFont="1" applyFill="1" applyBorder="1" applyAlignment="1">
      <alignment horizontal="left" vertical="top" wrapText="1"/>
    </xf>
    <xf numFmtId="164" fontId="0" fillId="0" borderId="0" xfId="1" applyNumberFormat="1" applyFont="1" applyFill="1" applyBorder="1" applyAlignment="1">
      <alignment horizontal="left" vertical="top" wrapText="1"/>
    </xf>
    <xf numFmtId="164" fontId="0" fillId="0" borderId="22" xfId="1" applyNumberFormat="1" applyFont="1" applyFill="1" applyBorder="1" applyAlignment="1">
      <alignment horizontal="left" vertical="top" wrapText="1"/>
    </xf>
    <xf numFmtId="164" fontId="0" fillId="0" borderId="15" xfId="1" applyNumberFormat="1" applyFont="1" applyFill="1" applyBorder="1" applyAlignment="1">
      <alignment horizontal="left" vertical="top" wrapText="1"/>
    </xf>
    <xf numFmtId="164" fontId="0" fillId="0" borderId="20" xfId="1" applyNumberFormat="1" applyFont="1" applyFill="1" applyBorder="1" applyAlignment="1">
      <alignment horizontal="left" vertical="top" wrapText="1"/>
    </xf>
    <xf numFmtId="164" fontId="0" fillId="0" borderId="21" xfId="1" applyNumberFormat="1" applyFont="1" applyFill="1" applyBorder="1" applyAlignment="1">
      <alignment horizontal="left" vertical="top" wrapText="1"/>
    </xf>
    <xf numFmtId="164" fontId="0" fillId="0" borderId="19" xfId="1" applyNumberFormat="1" applyFont="1" applyFill="1" applyBorder="1" applyAlignment="1">
      <alignment horizontal="left" vertical="top" wrapText="1"/>
    </xf>
    <xf numFmtId="164" fontId="0" fillId="0" borderId="2" xfId="1" applyNumberFormat="1" applyFont="1" applyFill="1" applyBorder="1" applyAlignment="1">
      <alignment horizontal="left" vertical="top" wrapText="1"/>
    </xf>
    <xf numFmtId="164" fontId="0" fillId="0" borderId="17" xfId="1" applyNumberFormat="1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164" fontId="0" fillId="0" borderId="25" xfId="1" applyNumberFormat="1" applyFont="1" applyFill="1" applyBorder="1" applyAlignment="1">
      <alignment horizontal="left" vertical="top" wrapText="1"/>
    </xf>
    <xf numFmtId="164" fontId="0" fillId="0" borderId="23" xfId="1" applyNumberFormat="1" applyFont="1" applyFill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 wrapText="1"/>
    </xf>
    <xf numFmtId="164" fontId="0" fillId="0" borderId="16" xfId="1" applyNumberFormat="1" applyFont="1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0" fillId="0" borderId="19" xfId="1" applyNumberFormat="1" applyFont="1" applyFill="1" applyBorder="1" applyAlignment="1">
      <alignment vertical="top" wrapText="1"/>
    </xf>
    <xf numFmtId="164" fontId="0" fillId="0" borderId="22" xfId="1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7"/>
  <sheetViews>
    <sheetView topLeftCell="I1" workbookViewId="0">
      <selection activeCell="L29" sqref="L29"/>
    </sheetView>
  </sheetViews>
  <sheetFormatPr defaultRowHeight="15" outlineLevelCol="1" x14ac:dyDescent="0.25"/>
  <cols>
    <col min="1" max="1" width="2.7109375" hidden="1" customWidth="1" outlineLevel="1"/>
    <col min="2" max="4" width="20.7109375" style="2" hidden="1" customWidth="1" outlineLevel="1"/>
    <col min="5" max="5" width="20.7109375" style="3" hidden="1" customWidth="1" outlineLevel="1"/>
    <col min="6" max="6" width="20.7109375" style="2" hidden="1" customWidth="1" outlineLevel="1"/>
    <col min="7" max="7" width="60.7109375" style="2" hidden="1" customWidth="1" outlineLevel="1"/>
    <col min="8" max="8" width="2.7109375" hidden="1" customWidth="1" outlineLevel="1"/>
    <col min="9" max="9" width="2.7109375" customWidth="1" collapsed="1"/>
    <col min="10" max="10" width="80.140625" customWidth="1"/>
    <col min="12" max="12" width="17.85546875" style="20" bestFit="1" customWidth="1"/>
    <col min="13" max="14" width="12.7109375" customWidth="1"/>
  </cols>
  <sheetData>
    <row r="2" spans="2:14" ht="45" x14ac:dyDescent="0.25">
      <c r="B2" s="1" t="s">
        <v>0</v>
      </c>
      <c r="C2" s="1" t="s">
        <v>1</v>
      </c>
      <c r="D2" s="1" t="s">
        <v>2</v>
      </c>
      <c r="E2" s="1" t="s">
        <v>23</v>
      </c>
      <c r="F2" s="1" t="s">
        <v>3</v>
      </c>
      <c r="G2" s="1" t="s">
        <v>4</v>
      </c>
      <c r="J2" s="1" t="s">
        <v>0</v>
      </c>
      <c r="K2" s="1" t="s">
        <v>24</v>
      </c>
      <c r="L2" s="1" t="s">
        <v>27</v>
      </c>
      <c r="M2" s="1" t="s">
        <v>25</v>
      </c>
      <c r="N2" s="1" t="s">
        <v>26</v>
      </c>
    </row>
    <row r="3" spans="2:14" x14ac:dyDescent="0.25">
      <c r="B3" s="2" t="s">
        <v>9</v>
      </c>
      <c r="E3" s="4">
        <f t="shared" ref="E3:E19" si="0">SUMIFS(N:N, J:J, B3)</f>
        <v>5270</v>
      </c>
      <c r="J3" s="5" t="s">
        <v>9</v>
      </c>
      <c r="K3" s="5">
        <v>1</v>
      </c>
      <c r="L3" s="16" t="s">
        <v>28</v>
      </c>
      <c r="M3" s="6">
        <v>30</v>
      </c>
      <c r="N3" s="6">
        <f>M3 * 31</f>
        <v>930</v>
      </c>
    </row>
    <row r="4" spans="2:14" x14ac:dyDescent="0.25">
      <c r="B4" s="2" t="s">
        <v>10</v>
      </c>
      <c r="E4" s="4">
        <f t="shared" si="0"/>
        <v>1240</v>
      </c>
      <c r="J4" s="7" t="s">
        <v>17</v>
      </c>
      <c r="K4" s="7">
        <v>2</v>
      </c>
      <c r="L4" s="17" t="s">
        <v>28</v>
      </c>
      <c r="M4" s="17" t="s">
        <v>7</v>
      </c>
      <c r="N4" s="17" t="s">
        <v>7</v>
      </c>
    </row>
    <row r="5" spans="2:14" x14ac:dyDescent="0.25">
      <c r="B5" s="2" t="s">
        <v>11</v>
      </c>
      <c r="E5" s="4">
        <f t="shared" si="0"/>
        <v>4650</v>
      </c>
      <c r="J5" s="9" t="s">
        <v>13</v>
      </c>
      <c r="K5" s="9">
        <v>3</v>
      </c>
      <c r="L5" s="18" t="s">
        <v>28</v>
      </c>
      <c r="M5" s="18" t="s">
        <v>7</v>
      </c>
      <c r="N5" s="18" t="s">
        <v>7</v>
      </c>
    </row>
    <row r="6" spans="2:14" x14ac:dyDescent="0.25">
      <c r="B6" s="2" t="s">
        <v>12</v>
      </c>
      <c r="E6" s="4">
        <f t="shared" si="0"/>
        <v>4340</v>
      </c>
      <c r="J6" s="9" t="s">
        <v>16</v>
      </c>
      <c r="K6" s="9">
        <v>3</v>
      </c>
      <c r="L6" s="18" t="s">
        <v>28</v>
      </c>
      <c r="M6" s="18" t="s">
        <v>7</v>
      </c>
      <c r="N6" s="18" t="s">
        <v>7</v>
      </c>
    </row>
    <row r="7" spans="2:14" x14ac:dyDescent="0.25">
      <c r="B7" s="2" t="s">
        <v>13</v>
      </c>
      <c r="E7" s="4">
        <f t="shared" si="0"/>
        <v>4650</v>
      </c>
      <c r="J7" s="9" t="s">
        <v>17</v>
      </c>
      <c r="K7" s="9">
        <v>3</v>
      </c>
      <c r="L7" s="18" t="s">
        <v>28</v>
      </c>
      <c r="M7" s="20" t="s">
        <v>7</v>
      </c>
      <c r="N7" s="20" t="s">
        <v>7</v>
      </c>
    </row>
    <row r="8" spans="2:14" x14ac:dyDescent="0.25">
      <c r="B8" s="2" t="s">
        <v>14</v>
      </c>
      <c r="E8" s="4">
        <f t="shared" si="0"/>
        <v>0</v>
      </c>
      <c r="J8" s="7" t="s">
        <v>11</v>
      </c>
      <c r="K8" s="7">
        <v>4</v>
      </c>
      <c r="L8" s="17" t="s">
        <v>28</v>
      </c>
      <c r="M8" s="8">
        <v>40</v>
      </c>
      <c r="N8" s="8">
        <f t="shared" ref="N8:N11" si="1">M8 * 31</f>
        <v>1240</v>
      </c>
    </row>
    <row r="9" spans="2:14" x14ac:dyDescent="0.25">
      <c r="B9" s="2" t="s">
        <v>5</v>
      </c>
      <c r="E9" s="4">
        <f t="shared" si="0"/>
        <v>0</v>
      </c>
      <c r="J9" s="7" t="s">
        <v>10</v>
      </c>
      <c r="K9" s="7">
        <v>4</v>
      </c>
      <c r="L9" s="17" t="s">
        <v>28</v>
      </c>
      <c r="M9" s="8">
        <v>40</v>
      </c>
      <c r="N9" s="8">
        <f t="shared" si="1"/>
        <v>1240</v>
      </c>
    </row>
    <row r="10" spans="2:14" x14ac:dyDescent="0.25">
      <c r="B10" s="2" t="s">
        <v>15</v>
      </c>
      <c r="E10" s="4">
        <f t="shared" si="0"/>
        <v>0</v>
      </c>
      <c r="J10" s="7" t="s">
        <v>9</v>
      </c>
      <c r="K10" s="7">
        <v>4</v>
      </c>
      <c r="L10" s="17" t="s">
        <v>28</v>
      </c>
      <c r="M10" s="8">
        <v>40</v>
      </c>
      <c r="N10" s="8">
        <f t="shared" si="1"/>
        <v>1240</v>
      </c>
    </row>
    <row r="11" spans="2:14" x14ac:dyDescent="0.25">
      <c r="B11" s="2" t="s">
        <v>16</v>
      </c>
      <c r="E11" s="4">
        <f t="shared" si="0"/>
        <v>0</v>
      </c>
      <c r="J11" s="7" t="s">
        <v>12</v>
      </c>
      <c r="K11" s="7">
        <v>4</v>
      </c>
      <c r="L11" s="17" t="s">
        <v>28</v>
      </c>
      <c r="M11" s="8">
        <v>40</v>
      </c>
      <c r="N11" s="8">
        <f t="shared" si="1"/>
        <v>1240</v>
      </c>
    </row>
    <row r="12" spans="2:14" x14ac:dyDescent="0.25">
      <c r="B12" s="2" t="s">
        <v>17</v>
      </c>
      <c r="E12" s="4">
        <f t="shared" si="0"/>
        <v>4650</v>
      </c>
      <c r="J12" s="7" t="s">
        <v>13</v>
      </c>
      <c r="K12" s="7">
        <v>4</v>
      </c>
      <c r="L12" s="17" t="s">
        <v>28</v>
      </c>
      <c r="M12" s="8">
        <v>40</v>
      </c>
      <c r="N12" s="8">
        <f t="shared" ref="N12:N19" si="2">M12 * 31</f>
        <v>1240</v>
      </c>
    </row>
    <row r="13" spans="2:14" x14ac:dyDescent="0.25">
      <c r="B13" s="2" t="s">
        <v>18</v>
      </c>
      <c r="E13" s="4">
        <f t="shared" si="0"/>
        <v>15191</v>
      </c>
      <c r="J13" s="9" t="s">
        <v>22</v>
      </c>
      <c r="K13" s="9">
        <v>5</v>
      </c>
      <c r="L13" s="18" t="s">
        <v>28</v>
      </c>
      <c r="M13" s="10">
        <v>10</v>
      </c>
      <c r="N13" s="10">
        <f t="shared" si="2"/>
        <v>310</v>
      </c>
    </row>
    <row r="14" spans="2:14" x14ac:dyDescent="0.25">
      <c r="B14" s="2" t="s">
        <v>8</v>
      </c>
      <c r="E14" s="4">
        <f t="shared" si="0"/>
        <v>620</v>
      </c>
      <c r="J14" s="9" t="s">
        <v>13</v>
      </c>
      <c r="K14" s="9">
        <v>5</v>
      </c>
      <c r="L14" s="18" t="s">
        <v>28</v>
      </c>
      <c r="M14" s="10">
        <v>10</v>
      </c>
      <c r="N14" s="10">
        <f t="shared" si="2"/>
        <v>310</v>
      </c>
    </row>
    <row r="15" spans="2:14" x14ac:dyDescent="0.25">
      <c r="B15" s="2" t="s">
        <v>6</v>
      </c>
      <c r="E15" s="4">
        <f t="shared" si="0"/>
        <v>624.42857142857144</v>
      </c>
      <c r="J15" s="9" t="s">
        <v>11</v>
      </c>
      <c r="K15" s="9">
        <v>5</v>
      </c>
      <c r="L15" s="18" t="s">
        <v>28</v>
      </c>
      <c r="M15" s="10">
        <v>10</v>
      </c>
      <c r="N15" s="10">
        <f t="shared" si="2"/>
        <v>310</v>
      </c>
    </row>
    <row r="16" spans="2:14" x14ac:dyDescent="0.25">
      <c r="B16" s="2" t="s">
        <v>19</v>
      </c>
      <c r="E16" s="4">
        <f t="shared" si="0"/>
        <v>620</v>
      </c>
      <c r="J16" s="9" t="s">
        <v>17</v>
      </c>
      <c r="K16" s="9">
        <v>5</v>
      </c>
      <c r="L16" s="18" t="s">
        <v>28</v>
      </c>
      <c r="M16" s="10">
        <v>10</v>
      </c>
      <c r="N16" s="10">
        <f t="shared" si="2"/>
        <v>310</v>
      </c>
    </row>
    <row r="17" spans="2:14" x14ac:dyDescent="0.25">
      <c r="B17" s="2" t="s">
        <v>20</v>
      </c>
      <c r="E17" s="4">
        <f t="shared" si="0"/>
        <v>7750</v>
      </c>
      <c r="J17" s="7" t="s">
        <v>18</v>
      </c>
      <c r="K17" s="7">
        <v>6</v>
      </c>
      <c r="L17" s="17" t="s">
        <v>28</v>
      </c>
      <c r="M17" s="8">
        <v>50</v>
      </c>
      <c r="N17" s="8">
        <f t="shared" si="2"/>
        <v>1550</v>
      </c>
    </row>
    <row r="18" spans="2:14" x14ac:dyDescent="0.25">
      <c r="B18" s="2" t="s">
        <v>21</v>
      </c>
      <c r="E18" s="4">
        <f t="shared" si="0"/>
        <v>7750</v>
      </c>
      <c r="J18" s="11" t="s">
        <v>18</v>
      </c>
      <c r="K18" s="11">
        <v>7</v>
      </c>
      <c r="L18" s="19" t="s">
        <v>28</v>
      </c>
      <c r="M18" s="12">
        <v>50</v>
      </c>
      <c r="N18" s="12">
        <f t="shared" si="2"/>
        <v>1550</v>
      </c>
    </row>
    <row r="19" spans="2:14" x14ac:dyDescent="0.25">
      <c r="B19" s="2" t="s">
        <v>22</v>
      </c>
      <c r="E19" s="4">
        <f t="shared" si="0"/>
        <v>12400</v>
      </c>
      <c r="J19" s="7" t="s">
        <v>21</v>
      </c>
      <c r="K19" s="7">
        <v>8</v>
      </c>
      <c r="L19" s="17" t="s">
        <v>28</v>
      </c>
      <c r="M19" s="8">
        <v>50</v>
      </c>
      <c r="N19" s="8">
        <f t="shared" si="2"/>
        <v>1550</v>
      </c>
    </row>
    <row r="20" spans="2:14" x14ac:dyDescent="0.25">
      <c r="B20"/>
      <c r="J20" s="7" t="s">
        <v>20</v>
      </c>
      <c r="K20" s="7">
        <v>8</v>
      </c>
      <c r="L20" s="17" t="s">
        <v>28</v>
      </c>
      <c r="M20" s="8">
        <v>50</v>
      </c>
      <c r="N20" s="8">
        <f t="shared" ref="N20:N21" si="3">M20 * 31</f>
        <v>1550</v>
      </c>
    </row>
    <row r="21" spans="2:14" x14ac:dyDescent="0.25">
      <c r="B21"/>
      <c r="J21" s="7" t="s">
        <v>18</v>
      </c>
      <c r="K21" s="7">
        <v>8</v>
      </c>
      <c r="L21" s="17" t="s">
        <v>28</v>
      </c>
      <c r="M21" s="8">
        <v>50</v>
      </c>
      <c r="N21" s="8">
        <f t="shared" si="3"/>
        <v>1550</v>
      </c>
    </row>
    <row r="22" spans="2:14" x14ac:dyDescent="0.25">
      <c r="B22"/>
      <c r="J22" s="7" t="s">
        <v>22</v>
      </c>
      <c r="K22" s="7">
        <v>8</v>
      </c>
      <c r="L22" s="17" t="s">
        <v>28</v>
      </c>
      <c r="M22" s="8">
        <v>50</v>
      </c>
      <c r="N22" s="8">
        <f>M22 * 31</f>
        <v>1550</v>
      </c>
    </row>
    <row r="23" spans="2:14" x14ac:dyDescent="0.25">
      <c r="B23"/>
      <c r="J23" s="9" t="s">
        <v>21</v>
      </c>
      <c r="K23" s="9">
        <v>9</v>
      </c>
      <c r="L23" s="18" t="s">
        <v>29</v>
      </c>
      <c r="M23" s="10">
        <v>200</v>
      </c>
      <c r="N23" s="10">
        <f>M23 * 31</f>
        <v>6200</v>
      </c>
    </row>
    <row r="24" spans="2:14" x14ac:dyDescent="0.25">
      <c r="B24"/>
      <c r="J24" s="9" t="s">
        <v>20</v>
      </c>
      <c r="K24" s="9">
        <v>9</v>
      </c>
      <c r="L24" s="18" t="s">
        <v>29</v>
      </c>
      <c r="M24" s="10">
        <v>200</v>
      </c>
      <c r="N24" s="10">
        <f t="shared" ref="N24:N26" si="4">M24 * 31</f>
        <v>6200</v>
      </c>
    </row>
    <row r="25" spans="2:14" x14ac:dyDescent="0.25">
      <c r="B25"/>
      <c r="J25" s="9" t="s">
        <v>18</v>
      </c>
      <c r="K25" s="9">
        <v>9</v>
      </c>
      <c r="L25" s="18" t="s">
        <v>29</v>
      </c>
      <c r="M25" s="10">
        <v>200</v>
      </c>
      <c r="N25" s="10">
        <f t="shared" si="4"/>
        <v>6200</v>
      </c>
    </row>
    <row r="26" spans="2:14" x14ac:dyDescent="0.25">
      <c r="B26"/>
      <c r="J26" s="9" t="s">
        <v>22</v>
      </c>
      <c r="K26" s="9">
        <v>9</v>
      </c>
      <c r="L26" s="18" t="s">
        <v>29</v>
      </c>
      <c r="M26" s="10">
        <v>200</v>
      </c>
      <c r="N26" s="10">
        <f t="shared" si="4"/>
        <v>6200</v>
      </c>
    </row>
    <row r="27" spans="2:14" x14ac:dyDescent="0.25">
      <c r="B27"/>
      <c r="J27" s="7" t="s">
        <v>17</v>
      </c>
      <c r="K27" s="7">
        <v>10</v>
      </c>
      <c r="L27" s="17" t="s">
        <v>29</v>
      </c>
      <c r="M27" s="8">
        <v>20</v>
      </c>
      <c r="N27" s="8">
        <f t="shared" ref="N27:N44" si="5">M27 * 31</f>
        <v>620</v>
      </c>
    </row>
    <row r="28" spans="2:14" x14ac:dyDescent="0.25">
      <c r="B28"/>
      <c r="J28" s="7" t="s">
        <v>22</v>
      </c>
      <c r="K28" s="7">
        <v>10</v>
      </c>
      <c r="L28" s="17" t="s">
        <v>29</v>
      </c>
      <c r="M28" s="8">
        <v>20</v>
      </c>
      <c r="N28" s="8">
        <f t="shared" si="5"/>
        <v>620</v>
      </c>
    </row>
    <row r="29" spans="2:14" x14ac:dyDescent="0.25">
      <c r="B29"/>
      <c r="J29" s="7" t="s">
        <v>18</v>
      </c>
      <c r="K29" s="7">
        <v>10</v>
      </c>
      <c r="L29" s="17" t="s">
        <v>29</v>
      </c>
      <c r="M29" s="8">
        <v>20</v>
      </c>
      <c r="N29" s="8">
        <f t="shared" si="5"/>
        <v>620</v>
      </c>
    </row>
    <row r="30" spans="2:14" x14ac:dyDescent="0.25">
      <c r="B30"/>
      <c r="J30" s="7" t="s">
        <v>8</v>
      </c>
      <c r="K30" s="7">
        <v>10</v>
      </c>
      <c r="L30" s="17" t="s">
        <v>29</v>
      </c>
      <c r="M30" s="8">
        <v>20</v>
      </c>
      <c r="N30" s="8">
        <f t="shared" si="5"/>
        <v>620</v>
      </c>
    </row>
    <row r="31" spans="2:14" x14ac:dyDescent="0.25">
      <c r="B31"/>
      <c r="J31" s="7" t="s">
        <v>6</v>
      </c>
      <c r="K31" s="7">
        <v>10</v>
      </c>
      <c r="L31" s="17" t="s">
        <v>29</v>
      </c>
      <c r="M31" s="8">
        <v>20</v>
      </c>
      <c r="N31" s="8">
        <f t="shared" si="5"/>
        <v>620</v>
      </c>
    </row>
    <row r="32" spans="2:14" x14ac:dyDescent="0.25">
      <c r="B32"/>
      <c r="J32" s="7" t="s">
        <v>19</v>
      </c>
      <c r="K32" s="7">
        <v>10</v>
      </c>
      <c r="L32" s="17" t="s">
        <v>29</v>
      </c>
      <c r="M32" s="8">
        <v>20</v>
      </c>
      <c r="N32" s="8">
        <f t="shared" si="5"/>
        <v>620</v>
      </c>
    </row>
    <row r="33" spans="2:14" x14ac:dyDescent="0.25">
      <c r="B33"/>
      <c r="J33" s="9" t="s">
        <v>13</v>
      </c>
      <c r="K33" s="9">
        <v>11</v>
      </c>
      <c r="L33" s="18" t="s">
        <v>30</v>
      </c>
      <c r="M33" s="10">
        <v>100</v>
      </c>
      <c r="N33" s="10">
        <f t="shared" si="5"/>
        <v>3100</v>
      </c>
    </row>
    <row r="34" spans="2:14" x14ac:dyDescent="0.25">
      <c r="B34"/>
      <c r="J34" s="9" t="s">
        <v>12</v>
      </c>
      <c r="K34" s="9">
        <v>11</v>
      </c>
      <c r="L34" s="18" t="s">
        <v>30</v>
      </c>
      <c r="M34" s="10">
        <v>100</v>
      </c>
      <c r="N34" s="10">
        <f t="shared" si="5"/>
        <v>3100</v>
      </c>
    </row>
    <row r="35" spans="2:14" x14ac:dyDescent="0.25">
      <c r="B35"/>
      <c r="J35" s="9" t="s">
        <v>11</v>
      </c>
      <c r="K35" s="9">
        <v>11</v>
      </c>
      <c r="L35" s="18" t="s">
        <v>30</v>
      </c>
      <c r="M35" s="10">
        <v>100</v>
      </c>
      <c r="N35" s="10">
        <f t="shared" si="5"/>
        <v>3100</v>
      </c>
    </row>
    <row r="36" spans="2:14" x14ac:dyDescent="0.25">
      <c r="B36"/>
      <c r="J36" s="9" t="s">
        <v>18</v>
      </c>
      <c r="K36" s="9">
        <v>11</v>
      </c>
      <c r="L36" s="18" t="s">
        <v>30</v>
      </c>
      <c r="M36" s="10">
        <v>100</v>
      </c>
      <c r="N36" s="10">
        <f t="shared" si="5"/>
        <v>3100</v>
      </c>
    </row>
    <row r="37" spans="2:14" x14ac:dyDescent="0.25">
      <c r="B37"/>
      <c r="J37" s="9" t="s">
        <v>22</v>
      </c>
      <c r="K37" s="9">
        <v>11</v>
      </c>
      <c r="L37" s="18" t="s">
        <v>30</v>
      </c>
      <c r="M37" s="10">
        <v>100</v>
      </c>
      <c r="N37" s="10">
        <f t="shared" si="5"/>
        <v>3100</v>
      </c>
    </row>
    <row r="38" spans="2:14" x14ac:dyDescent="0.25">
      <c r="B38"/>
      <c r="J38" s="9" t="s">
        <v>17</v>
      </c>
      <c r="K38" s="9">
        <v>11</v>
      </c>
      <c r="L38" s="18" t="s">
        <v>30</v>
      </c>
      <c r="M38" s="10">
        <v>100</v>
      </c>
      <c r="N38" s="10">
        <f t="shared" si="5"/>
        <v>3100</v>
      </c>
    </row>
    <row r="39" spans="2:14" x14ac:dyDescent="0.25">
      <c r="B39"/>
      <c r="J39" s="7" t="s">
        <v>18</v>
      </c>
      <c r="K39" s="7">
        <v>12</v>
      </c>
      <c r="L39" s="17" t="s">
        <v>30</v>
      </c>
      <c r="M39" s="8">
        <v>20</v>
      </c>
      <c r="N39" s="8">
        <f t="shared" si="5"/>
        <v>620</v>
      </c>
    </row>
    <row r="40" spans="2:14" x14ac:dyDescent="0.25">
      <c r="B40"/>
      <c r="J40" s="7" t="s">
        <v>22</v>
      </c>
      <c r="K40" s="7">
        <v>12</v>
      </c>
      <c r="L40" s="17" t="s">
        <v>30</v>
      </c>
      <c r="M40" s="8">
        <v>20</v>
      </c>
      <c r="N40" s="8">
        <f t="shared" si="5"/>
        <v>620</v>
      </c>
    </row>
    <row r="41" spans="2:14" x14ac:dyDescent="0.25">
      <c r="B41"/>
      <c r="J41" s="7" t="s">
        <v>17</v>
      </c>
      <c r="K41" s="7">
        <v>12</v>
      </c>
      <c r="L41" s="17" t="s">
        <v>30</v>
      </c>
      <c r="M41" s="8">
        <v>20</v>
      </c>
      <c r="N41" s="8">
        <f t="shared" si="5"/>
        <v>620</v>
      </c>
    </row>
    <row r="42" spans="2:14" x14ac:dyDescent="0.25">
      <c r="B42"/>
      <c r="J42" s="9" t="s">
        <v>9</v>
      </c>
      <c r="K42" s="9">
        <v>13</v>
      </c>
      <c r="L42" s="18" t="s">
        <v>30</v>
      </c>
      <c r="M42" s="10">
        <v>100</v>
      </c>
      <c r="N42" s="10">
        <f t="shared" si="5"/>
        <v>3100</v>
      </c>
    </row>
    <row r="43" spans="2:14" x14ac:dyDescent="0.25">
      <c r="B43"/>
      <c r="J43" s="7" t="s">
        <v>18</v>
      </c>
      <c r="K43" s="7">
        <v>14</v>
      </c>
      <c r="L43" s="17" t="s">
        <v>31</v>
      </c>
      <c r="M43" s="14">
        <f>1 / 31</f>
        <v>3.2258064516129031E-2</v>
      </c>
      <c r="N43" s="8">
        <f t="shared" si="5"/>
        <v>1</v>
      </c>
    </row>
    <row r="44" spans="2:14" x14ac:dyDescent="0.25">
      <c r="B44"/>
      <c r="J44" s="9" t="s">
        <v>6</v>
      </c>
      <c r="K44" s="9">
        <v>15</v>
      </c>
      <c r="L44" s="18" t="s">
        <v>32</v>
      </c>
      <c r="M44" s="15">
        <f>1/7</f>
        <v>0.14285714285714285</v>
      </c>
      <c r="N44" s="10">
        <f t="shared" si="5"/>
        <v>4.4285714285714279</v>
      </c>
    </row>
    <row r="45" spans="2:14" x14ac:dyDescent="0.25">
      <c r="B45"/>
    </row>
    <row r="46" spans="2:14" x14ac:dyDescent="0.25">
      <c r="B46"/>
      <c r="J46" s="13"/>
    </row>
    <row r="47" spans="2:14" x14ac:dyDescent="0.25">
      <c r="B47"/>
      <c r="J47" s="13"/>
    </row>
    <row r="48" spans="2:14" x14ac:dyDescent="0.25">
      <c r="B48"/>
    </row>
    <row r="49" spans="2:14" x14ac:dyDescent="0.25">
      <c r="B49"/>
    </row>
    <row r="50" spans="2:14" x14ac:dyDescent="0.25">
      <c r="B50"/>
      <c r="L50" s="20" t="s">
        <v>28</v>
      </c>
      <c r="M50">
        <f>SUMIFS($M$1:$M$46, $L$1:$L$46, L50, $J$1:$J$46, "Account")</f>
        <v>60</v>
      </c>
      <c r="N50" s="29"/>
    </row>
    <row r="51" spans="2:14" x14ac:dyDescent="0.25">
      <c r="B51"/>
      <c r="L51" s="20" t="s">
        <v>29</v>
      </c>
      <c r="M51">
        <f t="shared" ref="M51:M53" si="6">SUMIFS($M$1:$M$46, $L$1:$L$46, L51, $J$1:$J$46, "Account")</f>
        <v>220</v>
      </c>
      <c r="N51" s="29"/>
    </row>
    <row r="52" spans="2:14" x14ac:dyDescent="0.25">
      <c r="B52"/>
      <c r="L52" s="20" t="s">
        <v>30</v>
      </c>
      <c r="M52">
        <f t="shared" si="6"/>
        <v>120</v>
      </c>
      <c r="N52" s="29"/>
    </row>
    <row r="53" spans="2:14" x14ac:dyDescent="0.25">
      <c r="B53"/>
      <c r="L53" s="20" t="s">
        <v>31</v>
      </c>
      <c r="M53">
        <f t="shared" si="6"/>
        <v>0</v>
      </c>
      <c r="N53" s="29"/>
    </row>
    <row r="54" spans="2:14" x14ac:dyDescent="0.25">
      <c r="B54"/>
      <c r="L54"/>
    </row>
    <row r="55" spans="2:14" x14ac:dyDescent="0.25">
      <c r="B55"/>
      <c r="L55"/>
    </row>
    <row r="56" spans="2:14" x14ac:dyDescent="0.25">
      <c r="B56"/>
      <c r="L56"/>
    </row>
    <row r="57" spans="2:14" x14ac:dyDescent="0.25">
      <c r="L57"/>
    </row>
  </sheetData>
  <autoFilter ref="J2:N44" xr:uid="{08AE46F8-BE35-489F-80F6-8E01BAAEE227}"/>
  <sortState xmlns:xlrd2="http://schemas.microsoft.com/office/spreadsheetml/2017/richdata2" ref="J37:J47">
    <sortCondition descending="1" ref="J37:J47"/>
  </sortState>
  <dataConsolidate/>
  <dataValidations count="2">
    <dataValidation type="list" allowBlank="1" showInputMessage="1" showErrorMessage="1" sqref="J3:J7 J8:K8 K3 J12:K23 J10:K10" xr:uid="{A0985174-D40B-4496-8416-0B6D418966E0}">
      <formula1>$B$3:$B$19</formula1>
    </dataValidation>
    <dataValidation type="list" allowBlank="1" showInputMessage="1" showErrorMessage="1" sqref="L3:L44" xr:uid="{3A4C106C-E594-4A7B-8613-C5FAF0F61F94}">
      <formula1>"Insertion,Deletion,Insertion/Deletion,Random Search,Range Search"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8FB8-9067-467A-AC7E-B418F917DA10}">
  <sheetPr filterMode="1"/>
  <dimension ref="B2:Q1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outlineLevelCol="1" x14ac:dyDescent="0.25"/>
  <cols>
    <col min="1" max="1" width="2.7109375" customWidth="1"/>
    <col min="2" max="2" width="13.7109375" style="26" bestFit="1" customWidth="1"/>
    <col min="3" max="3" width="50.7109375" style="27" customWidth="1"/>
    <col min="4" max="6" width="14.7109375" style="26" customWidth="1"/>
    <col min="7" max="7" width="20.7109375" style="28" customWidth="1" outlineLevel="1"/>
    <col min="8" max="8" width="20.7109375" style="30" customWidth="1"/>
    <col min="9" max="9" width="60.7109375" style="27" customWidth="1"/>
    <col min="10" max="10" width="60.7109375" style="2" customWidth="1"/>
    <col min="11" max="11" width="60.7109375" style="2" customWidth="1" outlineLevel="1"/>
    <col min="12" max="12" width="8.7109375" customWidth="1"/>
    <col min="13" max="13" width="18.85546875" style="28" bestFit="1" customWidth="1" outlineLevel="1"/>
    <col min="14" max="14" width="42.85546875" bestFit="1" customWidth="1" outlineLevel="1"/>
    <col min="15" max="15" width="42.85546875" customWidth="1" outlineLevel="1"/>
  </cols>
  <sheetData>
    <row r="2" spans="2:17" ht="75" x14ac:dyDescent="0.25">
      <c r="B2" s="24" t="s">
        <v>0</v>
      </c>
      <c r="C2" s="24" t="s">
        <v>33</v>
      </c>
      <c r="D2" s="24" t="s">
        <v>2</v>
      </c>
      <c r="E2" s="24" t="s">
        <v>62</v>
      </c>
      <c r="F2" s="24" t="s">
        <v>63</v>
      </c>
      <c r="G2" s="24" t="s">
        <v>3</v>
      </c>
      <c r="H2" s="24" t="s">
        <v>3</v>
      </c>
      <c r="I2" s="24" t="s">
        <v>55</v>
      </c>
      <c r="J2" s="24" t="s">
        <v>34</v>
      </c>
      <c r="K2" s="31" t="s">
        <v>70</v>
      </c>
      <c r="M2" s="1" t="s">
        <v>3</v>
      </c>
      <c r="N2" s="1" t="s">
        <v>61</v>
      </c>
      <c r="O2" s="1"/>
      <c r="P2" s="1" t="s">
        <v>60</v>
      </c>
      <c r="Q2" s="31" t="s">
        <v>73</v>
      </c>
    </row>
    <row r="3" spans="2:17" ht="75" hidden="1" x14ac:dyDescent="0.25">
      <c r="B3" s="32" t="s">
        <v>22</v>
      </c>
      <c r="C3" s="33" t="str">
        <f>IFERROR(VLOOKUP('Overview of Tables'!B19, 'Output for Project'!C:P, COLUMNS('Output for Project'!$C$1:$P$1), FALSE), "")</f>
        <v>8: Insertion, 9: Random Search</v>
      </c>
      <c r="D3" s="34" t="s">
        <v>44</v>
      </c>
      <c r="E3" s="35">
        <f>SUMIFS(Raw!M:M, Raw!$J:$J, 'Overview of Tables'!$B3)</f>
        <v>400</v>
      </c>
      <c r="F3" s="35">
        <f>SUMIFS(Raw!N:N, Raw!$J:$J, 'Overview of Tables'!$B3)</f>
        <v>12400</v>
      </c>
      <c r="G3" s="36" t="s">
        <v>50</v>
      </c>
      <c r="H3" s="37" t="str">
        <f t="shared" ref="H3:H19" si="0">G3 &amp; CHAR(10) &amp; " on search key: " &amp; D3</f>
        <v>B+ Tree
 on search key: acctNo</v>
      </c>
      <c r="I3" s="33" t="s">
        <v>56</v>
      </c>
      <c r="J3" s="33" t="str">
        <f t="shared" ref="J3:J19" si="1">IF(G3 = "", "", IFERROR(VLOOKUP(G3, M:N, 2, FALSE), "") &amp;  ". Therefore, " &amp; IFERROR(VLOOKUP(G3, M:O, 3, FALSE), "") &amp; IF(G3 = "Heap", "", D3))</f>
        <v>Basic index creation in SQL Server are B+ Trees. Therefore, create basic Index on search key: acctNo</v>
      </c>
      <c r="K3" s="38" t="str">
        <f t="shared" ref="K3:K19" si="2">IF(OR(G3 = "", G3 = "Heap"), "", VLOOKUP(G3, M:Q, COLUMNS(M:Q), FALSE) &amp; "[IDX_" &amp; B3 &amp; "_ON_" &amp; D3 &amp; "]" &amp; " ON [Project]." &amp; B3 &amp; "(" &amp; D3 &amp; ");")</f>
        <v>CREATE INDEX [IDX_Account_ON_acctNo] ON [Project].Account(acctNo);</v>
      </c>
      <c r="M3" s="28" t="s">
        <v>50</v>
      </c>
      <c r="N3" t="s">
        <v>58</v>
      </c>
      <c r="O3" t="s">
        <v>65</v>
      </c>
      <c r="P3" t="s">
        <v>59</v>
      </c>
      <c r="Q3" s="53" t="s">
        <v>71</v>
      </c>
    </row>
    <row r="4" spans="2:17" ht="45" hidden="1" x14ac:dyDescent="0.25">
      <c r="B4" s="39" t="s">
        <v>11</v>
      </c>
      <c r="C4" s="40" t="str">
        <f>IFERROR(VLOOKUP('Overview of Tables'!B5, 'Output for Project'!C:P, COLUMNS('Output for Project'!$C$1:$P$1), FALSE), "")</f>
        <v>1: Insertion, 4: Insertion, 13: Range Search</v>
      </c>
      <c r="D4" s="41" t="s">
        <v>37</v>
      </c>
      <c r="E4" s="42">
        <f>SUMIFS(Raw!M:M, Raw!$J:$J, 'Overview of Tables'!$B4)</f>
        <v>150</v>
      </c>
      <c r="F4" s="42">
        <f>SUMIFS(Raw!N:N, Raw!$J:$J, 'Overview of Tables'!$B4)</f>
        <v>4650</v>
      </c>
      <c r="G4" s="43" t="s">
        <v>50</v>
      </c>
      <c r="H4" s="44" t="str">
        <f t="shared" si="0"/>
        <v>B+ Tree
 on search key: id</v>
      </c>
      <c r="I4" s="40" t="s">
        <v>51</v>
      </c>
      <c r="J4" s="40" t="str">
        <f t="shared" si="1"/>
        <v>Basic index creation in SQL Server are B+ Trees. Therefore, create basic Index on search key: id</v>
      </c>
      <c r="K4" s="45" t="str">
        <f t="shared" si="2"/>
        <v>CREATE INDEX [IDX_Assemblies_ON_id] ON [Project].Assemblies(id);</v>
      </c>
      <c r="M4" s="28" t="s">
        <v>53</v>
      </c>
      <c r="N4" t="s">
        <v>68</v>
      </c>
      <c r="O4" t="s">
        <v>64</v>
      </c>
      <c r="P4" t="s">
        <v>57</v>
      </c>
      <c r="Q4" s="54"/>
    </row>
    <row r="5" spans="2:17" ht="45" hidden="1" x14ac:dyDescent="0.25">
      <c r="B5" s="39" t="s">
        <v>9</v>
      </c>
      <c r="C5" s="40" t="str">
        <f>IFERROR(VLOOKUP('Overview of Tables'!B3, 'Output for Project'!C:P, COLUMNS('Output for Project'!$C$1:$P$1), FALSE), "")</f>
        <v>5: Insertion, 8: Random Search, 9: Random Search, 10: Random Search, 11: Range Search, 12: Range Search</v>
      </c>
      <c r="D5" s="41" t="s">
        <v>35</v>
      </c>
      <c r="E5" s="42">
        <f>SUMIFS(Raw!M:M, Raw!$J:$J, 'Overview of Tables'!$B5)</f>
        <v>170</v>
      </c>
      <c r="F5" s="42">
        <f>SUMIFS(Raw!N:N, Raw!$J:$J, 'Overview of Tables'!$B5)</f>
        <v>5270</v>
      </c>
      <c r="G5" s="43" t="s">
        <v>50</v>
      </c>
      <c r="H5" s="44" t="str">
        <f t="shared" si="0"/>
        <v>B+ Tree
 on search key: name</v>
      </c>
      <c r="I5" s="40" t="s">
        <v>51</v>
      </c>
      <c r="J5" s="40" t="str">
        <f t="shared" si="1"/>
        <v>Basic index creation in SQL Server are B+ Trees. Therefore, create basic Index on search key: name</v>
      </c>
      <c r="K5" s="45" t="str">
        <f t="shared" si="2"/>
        <v>CREATE INDEX [IDX_Customer_ON_name] ON [Project].Customer(name);</v>
      </c>
      <c r="M5" s="28" t="s">
        <v>46</v>
      </c>
      <c r="N5" t="s">
        <v>94</v>
      </c>
      <c r="O5" t="s">
        <v>66</v>
      </c>
      <c r="Q5" s="54" t="s">
        <v>72</v>
      </c>
    </row>
    <row r="6" spans="2:17" ht="45" hidden="1" x14ac:dyDescent="0.25">
      <c r="B6" s="39" t="s">
        <v>17</v>
      </c>
      <c r="C6" s="40" t="str">
        <f>IFERROR(VLOOKUP('Overview of Tables'!B12, 'Output for Project'!C:P, COLUMNS('Output for Project'!$C$1:$P$1), FALSE), "")</f>
        <v>4: Random Search, 11: Range Search</v>
      </c>
      <c r="D6" s="41" t="s">
        <v>40</v>
      </c>
      <c r="E6" s="42">
        <f>SUMIFS(Raw!M:M, Raw!$J:$J, 'Overview of Tables'!$B6)</f>
        <v>150</v>
      </c>
      <c r="F6" s="42">
        <f>SUMIFS(Raw!N:N, Raw!$J:$J, 'Overview of Tables'!$B6)</f>
        <v>4650</v>
      </c>
      <c r="G6" s="43" t="s">
        <v>50</v>
      </c>
      <c r="H6" s="44" t="str">
        <f t="shared" si="0"/>
        <v>B+ Tree
 on search key: deptNo</v>
      </c>
      <c r="I6" s="40" t="s">
        <v>51</v>
      </c>
      <c r="J6" s="40" t="str">
        <f t="shared" si="1"/>
        <v>Basic index creation in SQL Server are B+ Trees. Therefore, create basic Index on search key: deptNo</v>
      </c>
      <c r="K6" s="45" t="str">
        <f t="shared" si="2"/>
        <v>CREATE INDEX [IDX_Department_ON_deptNo] ON [Project].Department(deptNo);</v>
      </c>
      <c r="M6" s="28" t="s">
        <v>45</v>
      </c>
      <c r="N6" t="s">
        <v>69</v>
      </c>
      <c r="O6" t="s">
        <v>67</v>
      </c>
      <c r="Q6" s="55" t="s">
        <v>72</v>
      </c>
    </row>
    <row r="7" spans="2:17" ht="60" x14ac:dyDescent="0.25">
      <c r="B7" s="39" t="s">
        <v>19</v>
      </c>
      <c r="C7" s="40">
        <f>IFERROR(VLOOKUP('Overview of Tables'!B16, 'Output for Project'!C:P, COLUMNS('Output for Project'!$C$1:$P$1), FALSE), "")</f>
        <v>0</v>
      </c>
      <c r="D7" s="41" t="s">
        <v>41</v>
      </c>
      <c r="E7" s="42">
        <f>SUMIFS(Raw!M:M, Raw!$J:$J, 'Overview of Tables'!$B7)</f>
        <v>20</v>
      </c>
      <c r="F7" s="42">
        <f>SUMIFS(Raw!N:N, Raw!$J:$J, 'Overview of Tables'!$B7)</f>
        <v>620</v>
      </c>
      <c r="G7" s="43" t="s">
        <v>46</v>
      </c>
      <c r="H7" s="44" t="str">
        <f t="shared" si="0"/>
        <v>Static Hash Table
 on search key: JobNo</v>
      </c>
      <c r="I7" s="40" t="s">
        <v>48</v>
      </c>
      <c r="J7" s="40" t="str">
        <f t="shared" si="1"/>
        <v>Impossible to create in SQL server. Theoretically could create a hash function to create bins thorugh. Instead create non-clustered index on attribute. Therefore, create non-clustered index on search key: JobNo</v>
      </c>
      <c r="K7" s="45" t="str">
        <f t="shared" si="2"/>
        <v>CREATE NONCLUSTERED INDEX [IDX_J_Cut_ON_JobNo] ON [Project].J_Cut(JobNo);</v>
      </c>
      <c r="M7"/>
    </row>
    <row r="8" spans="2:17" ht="60" x14ac:dyDescent="0.25">
      <c r="B8" s="39" t="s">
        <v>8</v>
      </c>
      <c r="C8" s="40">
        <f>IFERROR(VLOOKUP('Overview of Tables'!B14, 'Output for Project'!C:P, COLUMNS('Output for Project'!$C$1:$P$1), FALSE), "")</f>
        <v>0</v>
      </c>
      <c r="D8" s="41" t="s">
        <v>41</v>
      </c>
      <c r="E8" s="42">
        <f>SUMIFS(Raw!M:M, Raw!$J:$J, 'Overview of Tables'!$B8)</f>
        <v>20</v>
      </c>
      <c r="F8" s="42">
        <f>SUMIFS(Raw!N:N, Raw!$J:$J, 'Overview of Tables'!$B8)</f>
        <v>620</v>
      </c>
      <c r="G8" s="43" t="s">
        <v>46</v>
      </c>
      <c r="H8" s="44" t="str">
        <f t="shared" si="0"/>
        <v>Static Hash Table
 on search key: JobNo</v>
      </c>
      <c r="I8" s="40" t="s">
        <v>48</v>
      </c>
      <c r="J8" s="40" t="str">
        <f t="shared" si="1"/>
        <v>Impossible to create in SQL server. Theoretically could create a hash function to create bins thorugh. Instead create non-clustered index on attribute. Therefore, create non-clustered index on search key: JobNo</v>
      </c>
      <c r="K8" s="45" t="str">
        <f t="shared" si="2"/>
        <v>CREATE NONCLUSTERED INDEX [IDX_J_Fit_ON_JobNo] ON [Project].J_Fit(JobNo);</v>
      </c>
      <c r="M8"/>
    </row>
    <row r="9" spans="2:17" ht="60" x14ac:dyDescent="0.25">
      <c r="B9" s="39" t="s">
        <v>6</v>
      </c>
      <c r="C9" s="40">
        <f>IFERROR(VLOOKUP('Overview of Tables'!B15, 'Output for Project'!C:P, COLUMNS('Output for Project'!$C$1:$P$1), FALSE), "")</f>
        <v>0</v>
      </c>
      <c r="D9" s="41" t="s">
        <v>41</v>
      </c>
      <c r="E9" s="42">
        <f>SUMIFS(Raw!M:M, Raw!$J:$J, 'Overview of Tables'!$B9)</f>
        <v>20.142857142857142</v>
      </c>
      <c r="F9" s="42">
        <f>SUMIFS(Raw!N:N, Raw!$J:$J, 'Overview of Tables'!$B9)</f>
        <v>624.42857142857144</v>
      </c>
      <c r="G9" s="43" t="s">
        <v>45</v>
      </c>
      <c r="H9" s="44" t="str">
        <f t="shared" si="0"/>
        <v>Dynamic Hash Table
 on search key: JobNo</v>
      </c>
      <c r="I9" s="40" t="s">
        <v>49</v>
      </c>
      <c r="J9" s="40" t="str">
        <f t="shared" si="1"/>
        <v>Impossible to create in SQL server, but can create a hash function to create bins that changes over time. Instead create non-clustered index on attribute. Therefore, reate non-clustered index on search key: JobNo</v>
      </c>
      <c r="K9" s="45" t="str">
        <f t="shared" si="2"/>
        <v>CREATE NONCLUSTERED INDEX [IDX_J_Paint_ON_JobNo] ON [Project].J_Paint(JobNo);</v>
      </c>
      <c r="M9"/>
    </row>
    <row r="10" spans="2:17" ht="75" hidden="1" x14ac:dyDescent="0.25">
      <c r="B10" s="39" t="s">
        <v>18</v>
      </c>
      <c r="C10" s="40" t="str">
        <f>IFERROR(VLOOKUP('Overview of Tables'!B13, 'Output for Project'!C:P, COLUMNS('Output for Project'!$C$1:$P$1), FALSE), "")</f>
        <v>4: Insertion</v>
      </c>
      <c r="D10" s="41" t="s">
        <v>41</v>
      </c>
      <c r="E10" s="42">
        <f>SUMIFS(Raw!M:M, Raw!$J:$J, 'Overview of Tables'!$B10)</f>
        <v>490.03225806451616</v>
      </c>
      <c r="F10" s="42">
        <f>SUMIFS(Raw!N:N, Raw!$J:$J, 'Overview of Tables'!$B10)</f>
        <v>15191</v>
      </c>
      <c r="G10" s="43" t="s">
        <v>50</v>
      </c>
      <c r="H10" s="44" t="str">
        <f t="shared" si="0"/>
        <v>B+ Tree
 on search key: JobNo</v>
      </c>
      <c r="I10" s="40" t="s">
        <v>52</v>
      </c>
      <c r="J10" s="40" t="str">
        <f t="shared" si="1"/>
        <v>Basic index creation in SQL Server are B+ Trees. Therefore, create basic Index on search key: JobNo</v>
      </c>
      <c r="K10" s="45" t="str">
        <f t="shared" si="2"/>
        <v>CREATE INDEX [IDX_Job_ON_JobNo] ON [Project].Job(JobNo);</v>
      </c>
      <c r="M10"/>
    </row>
    <row r="11" spans="2:17" ht="45" x14ac:dyDescent="0.25">
      <c r="B11" s="39" t="s">
        <v>16</v>
      </c>
      <c r="C11" s="40" t="str">
        <f>IFERROR(VLOOKUP('Overview of Tables'!B11, 'Output for Project'!C:P, COLUMNS('Output for Project'!$C$1:$P$1), FALSE), "")</f>
        <v/>
      </c>
      <c r="D11" s="41" t="s">
        <v>39</v>
      </c>
      <c r="E11" s="42">
        <f>SUMIFS(Raw!M:M, Raw!$J:$J, 'Overview of Tables'!$B11)</f>
        <v>0</v>
      </c>
      <c r="F11" s="42">
        <f>SUMIFS(Raw!N:N, Raw!$J:$J, 'Overview of Tables'!$B11)</f>
        <v>0</v>
      </c>
      <c r="G11" s="43"/>
      <c r="H11" s="44" t="str">
        <f t="shared" si="0"/>
        <v xml:space="preserve">
 on search key: processID</v>
      </c>
      <c r="I11" s="40" t="s">
        <v>54</v>
      </c>
      <c r="J11" s="40" t="str">
        <f t="shared" si="1"/>
        <v/>
      </c>
      <c r="K11" s="45" t="str">
        <f t="shared" si="2"/>
        <v/>
      </c>
      <c r="M11"/>
    </row>
    <row r="12" spans="2:17" ht="45" hidden="1" x14ac:dyDescent="0.25">
      <c r="B12" s="39" t="s">
        <v>12</v>
      </c>
      <c r="C12" s="40" t="str">
        <f>IFERROR(VLOOKUP('Overview of Tables'!B6, 'Output for Project'!C:P, COLUMNS('Output for Project'!$C$1:$P$1), FALSE), "")</f>
        <v>2: Insertion, 3: Insertion, 5: Random Search, 10: Random Search, 11: Range Search, 12: Range Search</v>
      </c>
      <c r="D12" s="41" t="s">
        <v>38</v>
      </c>
      <c r="E12" s="42">
        <f>SUMIFS(Raw!M:M, Raw!$J:$J, 'Overview of Tables'!$B12)</f>
        <v>140</v>
      </c>
      <c r="F12" s="42">
        <f>SUMIFS(Raw!N:N, Raw!$J:$J, 'Overview of Tables'!$B12)</f>
        <v>4340</v>
      </c>
      <c r="G12" s="43" t="s">
        <v>50</v>
      </c>
      <c r="H12" s="44" t="str">
        <f t="shared" si="0"/>
        <v>B+ Tree
 on search key: assembliesID</v>
      </c>
      <c r="I12" s="40" t="s">
        <v>51</v>
      </c>
      <c r="J12" s="40" t="str">
        <f t="shared" si="1"/>
        <v>Basic index creation in SQL Server are B+ Trees. Therefore, create basic Index on search key: assembliesID</v>
      </c>
      <c r="K12" s="45" t="str">
        <f t="shared" si="2"/>
        <v>CREATE INDEX [IDX_Manufactures_ON_assembliesID] ON [Project].Manufactures(assembliesID);</v>
      </c>
      <c r="M12"/>
    </row>
    <row r="13" spans="2:17" ht="45" hidden="1" x14ac:dyDescent="0.25">
      <c r="B13" s="39" t="s">
        <v>10</v>
      </c>
      <c r="C13" s="40" t="str">
        <f>IFERROR(VLOOKUP('Overview of Tables'!B4, 'Output for Project'!C:P, COLUMNS('Output for Project'!$C$1:$P$1), FALSE), "")</f>
        <v>4: Insertion, 5: Random Search, 11: Range Search</v>
      </c>
      <c r="D13" s="41" t="s">
        <v>36</v>
      </c>
      <c r="E13" s="42">
        <f>SUMIFS(Raw!M:M, Raw!$J:$J, 'Overview of Tables'!$B13)</f>
        <v>40</v>
      </c>
      <c r="F13" s="42">
        <f>SUMIFS(Raw!N:N, Raw!$J:$J, 'Overview of Tables'!$B13)</f>
        <v>1240</v>
      </c>
      <c r="G13" s="43" t="s">
        <v>53</v>
      </c>
      <c r="H13" s="44" t="str">
        <f t="shared" si="0"/>
        <v>Heap
 on search key: customerName</v>
      </c>
      <c r="I13" s="40" t="s">
        <v>54</v>
      </c>
      <c r="J13" s="40" t="str">
        <f t="shared" si="1"/>
        <v>By default, a table is a Heap when created. Therefore, no index needed.</v>
      </c>
      <c r="K13" s="45" t="str">
        <f t="shared" si="2"/>
        <v/>
      </c>
      <c r="M13"/>
    </row>
    <row r="14" spans="2:17" ht="45" x14ac:dyDescent="0.25">
      <c r="B14" s="39" t="s">
        <v>15</v>
      </c>
      <c r="C14" s="40">
        <f>IFERROR(VLOOKUP('Overview of Tables'!B10, 'Output for Project'!C:P, COLUMNS('Output for Project'!$C$1:$P$1), FALSE), "")</f>
        <v>0</v>
      </c>
      <c r="D14" s="41" t="s">
        <v>39</v>
      </c>
      <c r="E14" s="42">
        <f>SUMIFS(Raw!M:M, Raw!$J:$J, 'Overview of Tables'!$B14)</f>
        <v>0</v>
      </c>
      <c r="F14" s="42">
        <f>SUMIFS(Raw!N:N, Raw!$J:$J, 'Overview of Tables'!$B14)</f>
        <v>0</v>
      </c>
      <c r="G14" s="43"/>
      <c r="H14" s="44" t="str">
        <f t="shared" si="0"/>
        <v xml:space="preserve">
 on search key: processID</v>
      </c>
      <c r="I14" s="40"/>
      <c r="J14" s="40" t="str">
        <f t="shared" si="1"/>
        <v/>
      </c>
      <c r="K14" s="45" t="str">
        <f t="shared" si="2"/>
        <v/>
      </c>
      <c r="M14"/>
    </row>
    <row r="15" spans="2:17" ht="30" x14ac:dyDescent="0.25">
      <c r="B15" s="39" t="s">
        <v>14</v>
      </c>
      <c r="C15" s="40" t="str">
        <f>IFERROR(VLOOKUP('Overview of Tables'!B8, 'Output for Project'!C:P, COLUMNS('Output for Project'!$C$1:$P$1), FALSE), "")</f>
        <v>10: Random Search</v>
      </c>
      <c r="D15" s="41" t="s">
        <v>39</v>
      </c>
      <c r="E15" s="42">
        <f>SUMIFS(Raw!M:M, Raw!$J:$J, 'Overview of Tables'!$B15)</f>
        <v>0</v>
      </c>
      <c r="F15" s="42">
        <f>SUMIFS(Raw!N:N, Raw!$J:$J, 'Overview of Tables'!$B15)</f>
        <v>0</v>
      </c>
      <c r="G15" s="43"/>
      <c r="H15" s="44" t="str">
        <f t="shared" si="0"/>
        <v xml:space="preserve">
 on search key: processID</v>
      </c>
      <c r="I15" s="40"/>
      <c r="J15" s="40" t="str">
        <f t="shared" si="1"/>
        <v/>
      </c>
      <c r="K15" s="45" t="str">
        <f t="shared" si="2"/>
        <v/>
      </c>
      <c r="M15"/>
    </row>
    <row r="16" spans="2:17" ht="30" x14ac:dyDescent="0.25">
      <c r="B16" s="39" t="s">
        <v>5</v>
      </c>
      <c r="C16" s="40" t="str">
        <f>IFERROR(VLOOKUP('Overview of Tables'!B9, 'Output for Project'!C:P, COLUMNS('Output for Project'!$C$1:$P$1), FALSE), "")</f>
        <v>10: Random Search, 15: Insertion/Deletion</v>
      </c>
      <c r="D16" s="41" t="s">
        <v>39</v>
      </c>
      <c r="E16" s="42">
        <f>SUMIFS(Raw!M:M, Raw!$J:$J, 'Overview of Tables'!$B16)</f>
        <v>0</v>
      </c>
      <c r="F16" s="42">
        <f>SUMIFS(Raw!N:N, Raw!$J:$J, 'Overview of Tables'!$B16)</f>
        <v>0</v>
      </c>
      <c r="G16" s="43"/>
      <c r="H16" s="44" t="str">
        <f t="shared" si="0"/>
        <v xml:space="preserve">
 on search key: processID</v>
      </c>
      <c r="I16" s="40"/>
      <c r="J16" s="40" t="str">
        <f t="shared" si="1"/>
        <v/>
      </c>
      <c r="K16" s="45" t="str">
        <f t="shared" si="2"/>
        <v/>
      </c>
      <c r="M16"/>
    </row>
    <row r="17" spans="2:13" ht="45" hidden="1" x14ac:dyDescent="0.25">
      <c r="B17" s="39" t="s">
        <v>13</v>
      </c>
      <c r="C17" s="40" t="str">
        <f>IFERROR(VLOOKUP('Overview of Tables'!B7, 'Output for Project'!C:P, COLUMNS('Output for Project'!$C$1:$P$1), FALSE), "")</f>
        <v>10: Random Search</v>
      </c>
      <c r="D17" s="41" t="s">
        <v>37</v>
      </c>
      <c r="E17" s="42">
        <f>SUMIFS(Raw!M:M, Raw!$J:$J, 'Overview of Tables'!$B17)</f>
        <v>150</v>
      </c>
      <c r="F17" s="42">
        <f>SUMIFS(Raw!N:N, Raw!$J:$J, 'Overview of Tables'!$B17)</f>
        <v>4650</v>
      </c>
      <c r="G17" s="43" t="s">
        <v>50</v>
      </c>
      <c r="H17" s="44" t="str">
        <f t="shared" si="0"/>
        <v>B+ Tree
 on search key: id</v>
      </c>
      <c r="I17" s="40" t="s">
        <v>51</v>
      </c>
      <c r="J17" s="40" t="str">
        <f t="shared" si="1"/>
        <v>Basic index creation in SQL Server are B+ Trees. Therefore, create basic Index on search key: id</v>
      </c>
      <c r="K17" s="45" t="str">
        <f t="shared" si="2"/>
        <v>CREATE INDEX [IDX_Process_ON_id] ON [Project].Process(id);</v>
      </c>
      <c r="M17"/>
    </row>
    <row r="18" spans="2:13" ht="60" x14ac:dyDescent="0.25">
      <c r="B18" s="39" t="s">
        <v>20</v>
      </c>
      <c r="C18" s="40" t="str">
        <f>IFERROR(VLOOKUP('Overview of Tables'!B17, 'Output for Project'!C:P, COLUMNS('Output for Project'!$C$1:$P$1), FALSE), "")</f>
        <v>3: Insertion, 4: Random Search, 5: Random Search, 11: Range Search</v>
      </c>
      <c r="D18" s="41" t="s">
        <v>42</v>
      </c>
      <c r="E18" s="42">
        <f>SUMIFS(Raw!M:M, Raw!$J:$J, 'Overview of Tables'!$B18)</f>
        <v>250</v>
      </c>
      <c r="F18" s="42">
        <f>SUMIFS(Raw!N:N, Raw!$J:$J, 'Overview of Tables'!$B18)</f>
        <v>7750</v>
      </c>
      <c r="G18" s="43" t="s">
        <v>45</v>
      </c>
      <c r="H18" s="44" t="str">
        <f t="shared" si="0"/>
        <v>Dynamic Hash Table
 on search key: jobNo</v>
      </c>
      <c r="I18" s="40" t="s">
        <v>47</v>
      </c>
      <c r="J18" s="40" t="str">
        <f t="shared" si="1"/>
        <v>Impossible to create in SQL server, but can create a hash function to create bins that changes over time. Instead create non-clustered index on attribute. Therefore, reate non-clustered index on search key: jobNo</v>
      </c>
      <c r="K18" s="45" t="str">
        <f t="shared" si="2"/>
        <v>CREATE NONCLUSTERED INDEX [IDX_Records_ON_jobNo] ON [Project].Records(jobNo);</v>
      </c>
      <c r="M18"/>
    </row>
    <row r="19" spans="2:13" ht="60" x14ac:dyDescent="0.25">
      <c r="B19" s="46" t="s">
        <v>21</v>
      </c>
      <c r="C19" s="47" t="str">
        <f>IFERROR(VLOOKUP('Overview of Tables'!B18, 'Output for Project'!C:P, COLUMNS('Output for Project'!$C$1:$P$1), FALSE), "")</f>
        <v>8: Random Search, 9: Random Search</v>
      </c>
      <c r="D19" s="48" t="s">
        <v>43</v>
      </c>
      <c r="E19" s="49">
        <f>SUMIFS(Raw!M:M, Raw!$J:$J, 'Overview of Tables'!$B19)</f>
        <v>250</v>
      </c>
      <c r="F19" s="49">
        <f>SUMIFS(Raw!N:N, Raw!$J:$J, 'Overview of Tables'!$B19)</f>
        <v>7750</v>
      </c>
      <c r="G19" s="50" t="s">
        <v>45</v>
      </c>
      <c r="H19" s="51" t="str">
        <f t="shared" si="0"/>
        <v>Dynamic Hash Table
 on search key: transactionNo</v>
      </c>
      <c r="I19" s="47" t="s">
        <v>47</v>
      </c>
      <c r="J19" s="47" t="str">
        <f t="shared" si="1"/>
        <v>Impossible to create in SQL server, but can create a hash function to create bins that changes over time. Instead create non-clustered index on attribute. Therefore, reate non-clustered index on search key: transactionNo</v>
      </c>
      <c r="K19" s="52" t="str">
        <f t="shared" si="2"/>
        <v>CREATE NONCLUSTERED INDEX [IDX_Transaction_ON_transactionNo] ON [Project].Transaction(transactionNo);</v>
      </c>
      <c r="M19"/>
    </row>
  </sheetData>
  <autoFilter ref="B2:K19" xr:uid="{39078985-3E85-4BD1-B86D-CBBFC7A1C2C7}">
    <filterColumn colId="5">
      <filters blank="1">
        <filter val="Dynamic Hash Table"/>
        <filter val="Static Hash Tabl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4429-EBF1-4E17-8AF5-4F989CCB5583}">
  <sheetPr>
    <tabColor theme="7" tint="0.39997558519241921"/>
  </sheetPr>
  <dimension ref="A2:W49"/>
  <sheetViews>
    <sheetView tabSelected="1" workbookViewId="0">
      <pane xSplit="3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J3" sqref="J3:J8"/>
    </sheetView>
  </sheetViews>
  <sheetFormatPr defaultRowHeight="15" outlineLevelCol="1" x14ac:dyDescent="0.25"/>
  <cols>
    <col min="1" max="1" width="2.7109375" style="23" customWidth="1" outlineLevel="1"/>
    <col min="2" max="2" width="2.7109375" style="75" customWidth="1"/>
    <col min="3" max="3" width="13.28515625" bestFit="1" customWidth="1"/>
    <col min="4" max="4" width="12.42578125" bestFit="1" customWidth="1"/>
    <col min="5" max="5" width="17.85546875" bestFit="1" customWidth="1"/>
    <col min="6" max="6" width="17.85546875" customWidth="1"/>
    <col min="7" max="8" width="12.7109375" customWidth="1"/>
    <col min="9" max="9" width="12.7109375" hidden="1" customWidth="1" outlineLevel="1"/>
    <col min="10" max="10" width="35.7109375" style="3" customWidth="1" collapsed="1"/>
    <col min="11" max="12" width="40.7109375" style="58" customWidth="1"/>
    <col min="13" max="14" width="2.7109375" customWidth="1"/>
    <col min="15" max="15" width="22.42578125" hidden="1" customWidth="1" outlineLevel="1"/>
    <col min="16" max="16" width="60.7109375" hidden="1" customWidth="1" outlineLevel="1"/>
    <col min="17" max="17" width="2.7109375" customWidth="1" collapsed="1"/>
    <col min="18" max="18" width="17.85546875" hidden="1" customWidth="1" outlineLevel="1"/>
    <col min="19" max="19" width="9.140625" hidden="1" customWidth="1" outlineLevel="1"/>
    <col min="20" max="20" width="9.140625" collapsed="1"/>
  </cols>
  <sheetData>
    <row r="2" spans="1:23" ht="45" x14ac:dyDescent="0.25">
      <c r="C2" s="24" t="s">
        <v>0</v>
      </c>
      <c r="D2" s="24" t="s">
        <v>24</v>
      </c>
      <c r="E2" s="24" t="s">
        <v>27</v>
      </c>
      <c r="F2" s="24" t="s">
        <v>2</v>
      </c>
      <c r="G2" s="24" t="s">
        <v>25</v>
      </c>
      <c r="H2" s="24" t="s">
        <v>26</v>
      </c>
      <c r="I2" s="24" t="s">
        <v>3</v>
      </c>
      <c r="J2" s="24" t="s">
        <v>3</v>
      </c>
      <c r="K2" s="1" t="s">
        <v>55</v>
      </c>
      <c r="L2" s="1" t="s">
        <v>34</v>
      </c>
      <c r="O2" s="24"/>
      <c r="R2" s="77" t="s">
        <v>27</v>
      </c>
      <c r="S2" s="77"/>
    </row>
    <row r="3" spans="1:23" ht="18.75" customHeight="1" x14ac:dyDescent="0.25">
      <c r="A3" s="23" t="b">
        <f>IFERROR(IF(C3 &lt;&gt; C2, NOT(A2), A2), FALSE)</f>
        <v>1</v>
      </c>
      <c r="C3" s="59" t="s">
        <v>22</v>
      </c>
      <c r="D3" s="60">
        <v>5</v>
      </c>
      <c r="E3" s="61" t="s">
        <v>28</v>
      </c>
      <c r="F3" s="62" t="str">
        <f>VLOOKUP(C3, 'Overview of Tables'!B:D, 3, FALSE)</f>
        <v>acctNo</v>
      </c>
      <c r="G3" s="63">
        <v>10</v>
      </c>
      <c r="H3" s="63">
        <f t="shared" ref="H3:H15" si="0">G3 * 31</f>
        <v>310</v>
      </c>
      <c r="I3" s="64" t="str">
        <f>VLOOKUP(E3, R:S, 2, FALSE)</f>
        <v>Heap</v>
      </c>
      <c r="J3" s="96" t="str">
        <f>VLOOKUP($C3, 'Overview of Tables'!$B:$J, COLUMNS('Overview of Tables'!$B:H), FALSE)</f>
        <v>B+ Tree
 on search key: acctNo</v>
      </c>
      <c r="K3" s="97" t="s">
        <v>93</v>
      </c>
      <c r="L3" s="89" t="str">
        <f>VLOOKUP($C3, 'Overview of Tables'!$B:$J, COLUMNS('Overview of Tables'!$B:J), FALSE)</f>
        <v>Basic index creation in SQL Server are B+ Trees. Therefore, create basic Index on search key: acctNo</v>
      </c>
      <c r="O3" s="22" t="str">
        <f t="shared" ref="O3:O49" si="1">D3 &amp; ": " &amp; E3</f>
        <v>5: Insertion</v>
      </c>
      <c r="P3" t="str">
        <f>_xlfn.TEXTJOIN(", ", TRUE, O3:O8)</f>
        <v>5: Insertion, 8: Random Search, 9: Random Search, 10: Random Search, 11: Range Search, 12: Range Search</v>
      </c>
      <c r="R3" t="s">
        <v>28</v>
      </c>
      <c r="S3" t="s">
        <v>53</v>
      </c>
      <c r="W3" s="21"/>
    </row>
    <row r="4" spans="1:23" ht="18.75" customHeight="1" x14ac:dyDescent="0.25">
      <c r="A4" s="23" t="b">
        <f t="shared" ref="A4:A49" si="2">IFERROR(IF(C4 &lt;&gt; C3, NOT(A3), A3), FALSE)</f>
        <v>1</v>
      </c>
      <c r="C4" s="65" t="s">
        <v>22</v>
      </c>
      <c r="D4" s="66">
        <v>8</v>
      </c>
      <c r="E4" s="61" t="s">
        <v>29</v>
      </c>
      <c r="F4" s="61" t="str">
        <f>VLOOKUP(C4, 'Overview of Tables'!B:D, 3, FALSE)</f>
        <v>acctNo</v>
      </c>
      <c r="G4" s="67">
        <v>50</v>
      </c>
      <c r="H4" s="67">
        <f t="shared" si="0"/>
        <v>1550</v>
      </c>
      <c r="I4" s="68" t="str">
        <f>VLOOKUP(E4, R:S, 2, FALSE)</f>
        <v>Hash Table</v>
      </c>
      <c r="J4" s="89"/>
      <c r="K4" s="97"/>
      <c r="L4" s="89"/>
      <c r="O4" s="22" t="str">
        <f t="shared" si="1"/>
        <v>8: Random Search</v>
      </c>
      <c r="R4" t="s">
        <v>29</v>
      </c>
      <c r="S4" t="s">
        <v>74</v>
      </c>
      <c r="W4" s="21"/>
    </row>
    <row r="5" spans="1:23" ht="18.75" customHeight="1" x14ac:dyDescent="0.25">
      <c r="A5" s="23" t="b">
        <f t="shared" si="2"/>
        <v>1</v>
      </c>
      <c r="C5" s="65" t="s">
        <v>22</v>
      </c>
      <c r="D5" s="66">
        <v>9</v>
      </c>
      <c r="E5" s="61" t="s">
        <v>29</v>
      </c>
      <c r="F5" s="61" t="str">
        <f>VLOOKUP(C5, 'Overview of Tables'!B:D, 3, FALSE)</f>
        <v>acctNo</v>
      </c>
      <c r="G5" s="67">
        <v>200</v>
      </c>
      <c r="H5" s="67">
        <f t="shared" si="0"/>
        <v>6200</v>
      </c>
      <c r="I5" s="68" t="str">
        <f>VLOOKUP(E5, R:S, 2, FALSE)</f>
        <v>Hash Table</v>
      </c>
      <c r="J5" s="89"/>
      <c r="K5" s="97"/>
      <c r="L5" s="89"/>
      <c r="O5" s="22" t="str">
        <f t="shared" si="1"/>
        <v>9: Random Search</v>
      </c>
      <c r="R5" t="s">
        <v>30</v>
      </c>
      <c r="S5" t="s">
        <v>50</v>
      </c>
      <c r="W5" s="21"/>
    </row>
    <row r="6" spans="1:23" ht="18.75" customHeight="1" x14ac:dyDescent="0.25">
      <c r="A6" s="23" t="b">
        <f t="shared" si="2"/>
        <v>1</v>
      </c>
      <c r="C6" s="65" t="s">
        <v>22</v>
      </c>
      <c r="D6" s="66">
        <v>10</v>
      </c>
      <c r="E6" s="61" t="s">
        <v>29</v>
      </c>
      <c r="F6" s="61" t="str">
        <f>VLOOKUP(C6, 'Overview of Tables'!B:D, 3, FALSE)</f>
        <v>acctNo</v>
      </c>
      <c r="G6" s="67">
        <v>20</v>
      </c>
      <c r="H6" s="67">
        <f t="shared" si="0"/>
        <v>620</v>
      </c>
      <c r="I6" s="68" t="str">
        <f>VLOOKUP(E6, R:S, 2, FALSE)</f>
        <v>Hash Table</v>
      </c>
      <c r="J6" s="89"/>
      <c r="K6" s="97"/>
      <c r="L6" s="89"/>
      <c r="O6" s="22" t="str">
        <f t="shared" si="1"/>
        <v>10: Random Search</v>
      </c>
      <c r="R6" t="s">
        <v>32</v>
      </c>
      <c r="S6" t="s">
        <v>50</v>
      </c>
      <c r="W6" s="21"/>
    </row>
    <row r="7" spans="1:23" ht="18.75" customHeight="1" x14ac:dyDescent="0.25">
      <c r="A7" s="23" t="b">
        <f t="shared" si="2"/>
        <v>1</v>
      </c>
      <c r="C7" s="65" t="s">
        <v>22</v>
      </c>
      <c r="D7" s="66">
        <v>11</v>
      </c>
      <c r="E7" s="61" t="s">
        <v>30</v>
      </c>
      <c r="F7" s="61" t="str">
        <f>VLOOKUP(C7, 'Overview of Tables'!B:D, 3, FALSE)</f>
        <v>acctNo</v>
      </c>
      <c r="G7" s="67">
        <v>100</v>
      </c>
      <c r="H7" s="67">
        <f t="shared" si="0"/>
        <v>3100</v>
      </c>
      <c r="I7" s="68" t="str">
        <f>VLOOKUP(E7, R:S, 2, FALSE)</f>
        <v>B+ Tree</v>
      </c>
      <c r="J7" s="89"/>
      <c r="K7" s="97"/>
      <c r="L7" s="89"/>
      <c r="O7" s="22" t="str">
        <f t="shared" si="1"/>
        <v>11: Range Search</v>
      </c>
      <c r="R7" t="s">
        <v>31</v>
      </c>
      <c r="S7" t="s">
        <v>50</v>
      </c>
      <c r="W7" s="21"/>
    </row>
    <row r="8" spans="1:23" ht="18.75" customHeight="1" x14ac:dyDescent="0.25">
      <c r="A8" s="23" t="b">
        <f t="shared" si="2"/>
        <v>1</v>
      </c>
      <c r="C8" s="65" t="s">
        <v>22</v>
      </c>
      <c r="D8" s="66">
        <v>12</v>
      </c>
      <c r="E8" s="61" t="s">
        <v>30</v>
      </c>
      <c r="F8" s="61" t="str">
        <f>VLOOKUP(C8, 'Overview of Tables'!B:D, 3, FALSE)</f>
        <v>acctNo</v>
      </c>
      <c r="G8" s="67">
        <v>20</v>
      </c>
      <c r="H8" s="67">
        <f t="shared" si="0"/>
        <v>620</v>
      </c>
      <c r="I8" s="68" t="str">
        <f>VLOOKUP(E8, R:S, 2, FALSE)</f>
        <v>B+ Tree</v>
      </c>
      <c r="J8" s="88"/>
      <c r="K8" s="98"/>
      <c r="L8" s="88"/>
      <c r="O8" s="22" t="str">
        <f t="shared" si="1"/>
        <v>12: Range Search</v>
      </c>
      <c r="W8" s="21"/>
    </row>
    <row r="9" spans="1:23" ht="22.5" customHeight="1" x14ac:dyDescent="0.25">
      <c r="A9" s="23" t="b">
        <f t="shared" si="2"/>
        <v>0</v>
      </c>
      <c r="C9" s="65" t="s">
        <v>11</v>
      </c>
      <c r="D9" s="66">
        <v>4</v>
      </c>
      <c r="E9" s="61" t="s">
        <v>28</v>
      </c>
      <c r="F9" s="61" t="str">
        <f>VLOOKUP(C9, 'Overview of Tables'!B:D, 3, FALSE)</f>
        <v>id</v>
      </c>
      <c r="G9" s="67">
        <v>40</v>
      </c>
      <c r="H9" s="67">
        <f t="shared" si="0"/>
        <v>1240</v>
      </c>
      <c r="I9" s="68" t="str">
        <f>VLOOKUP(E9, R:S, 2, FALSE)</f>
        <v>Heap</v>
      </c>
      <c r="J9" s="87" t="str">
        <f>VLOOKUP($C9, 'Overview of Tables'!$B:$J, COLUMNS('Overview of Tables'!$B:H), FALSE)</f>
        <v>B+ Tree
 on search key: id</v>
      </c>
      <c r="K9" s="87" t="str">
        <f>VLOOKUP($C9, 'Overview of Tables'!$B:$J, COLUMNS('Overview of Tables'!$B:I), FALSE)</f>
        <v>Since range searches are the most common query, ordered indices are to be preferred. Also, B+ Trees efficiently handle range searches.</v>
      </c>
      <c r="L9" s="85" t="str">
        <f>VLOOKUP($C9, 'Overview of Tables'!$B:$J, COLUMNS('Overview of Tables'!$B:J), FALSE)</f>
        <v>Basic index creation in SQL Server are B+ Trees. Therefore, create basic Index on search key: id</v>
      </c>
      <c r="O9" s="22" t="str">
        <f t="shared" si="1"/>
        <v>4: Insertion</v>
      </c>
      <c r="P9" t="str">
        <f>_xlfn.TEXTJOIN(", ", TRUE, O9:O11)</f>
        <v>4: Insertion, 5: Random Search, 11: Range Search</v>
      </c>
      <c r="W9" s="21"/>
    </row>
    <row r="10" spans="1:23" ht="22.5" customHeight="1" x14ac:dyDescent="0.25">
      <c r="A10" s="23" t="b">
        <f t="shared" si="2"/>
        <v>0</v>
      </c>
      <c r="C10" s="65" t="s">
        <v>11</v>
      </c>
      <c r="D10" s="66">
        <v>5</v>
      </c>
      <c r="E10" s="61" t="s">
        <v>29</v>
      </c>
      <c r="F10" s="61" t="str">
        <f>VLOOKUP(C10, 'Overview of Tables'!B:D, 3, FALSE)</f>
        <v>id</v>
      </c>
      <c r="G10" s="67">
        <v>10</v>
      </c>
      <c r="H10" s="67">
        <f t="shared" si="0"/>
        <v>310</v>
      </c>
      <c r="I10" s="68" t="str">
        <f>VLOOKUP(E10, R:S, 2, FALSE)</f>
        <v>Hash Table</v>
      </c>
      <c r="J10" s="89"/>
      <c r="K10" s="89"/>
      <c r="L10" s="95"/>
      <c r="O10" s="22" t="str">
        <f t="shared" si="1"/>
        <v>5: Random Search</v>
      </c>
      <c r="W10" s="21"/>
    </row>
    <row r="11" spans="1:23" ht="22.5" customHeight="1" x14ac:dyDescent="0.25">
      <c r="A11" s="23" t="b">
        <f t="shared" si="2"/>
        <v>0</v>
      </c>
      <c r="C11" s="65" t="s">
        <v>11</v>
      </c>
      <c r="D11" s="66">
        <v>11</v>
      </c>
      <c r="E11" s="61" t="s">
        <v>30</v>
      </c>
      <c r="F11" s="61" t="str">
        <f>VLOOKUP(C11, 'Overview of Tables'!B:D, 3, FALSE)</f>
        <v>id</v>
      </c>
      <c r="G11" s="67">
        <v>100</v>
      </c>
      <c r="H11" s="67">
        <f>G11 * 31</f>
        <v>3100</v>
      </c>
      <c r="I11" s="68" t="str">
        <f>VLOOKUP(E11, R:S, 2, FALSE)</f>
        <v>B+ Tree</v>
      </c>
      <c r="J11" s="88"/>
      <c r="K11" s="88"/>
      <c r="L11" s="86"/>
      <c r="O11" s="22" t="str">
        <f>D11 &amp; ": " &amp; E11</f>
        <v>11: Range Search</v>
      </c>
      <c r="W11" s="21"/>
    </row>
    <row r="12" spans="1:23" ht="30" x14ac:dyDescent="0.25">
      <c r="A12" s="23" t="b">
        <f t="shared" si="2"/>
        <v>0</v>
      </c>
      <c r="C12" s="65" t="s">
        <v>11</v>
      </c>
      <c r="D12" s="66">
        <v>8</v>
      </c>
      <c r="E12" s="61" t="s">
        <v>28</v>
      </c>
      <c r="F12" s="61" t="s">
        <v>87</v>
      </c>
      <c r="G12" s="67">
        <v>50</v>
      </c>
      <c r="H12" s="67">
        <f>G12 * 31</f>
        <v>1550</v>
      </c>
      <c r="I12" s="68" t="str">
        <f>VLOOKUP(E12, R:S, 2, FALSE)</f>
        <v>Heap</v>
      </c>
      <c r="J12" s="78" t="s">
        <v>92</v>
      </c>
      <c r="K12" s="78" t="s">
        <v>79</v>
      </c>
      <c r="L12" s="79" t="s">
        <v>81</v>
      </c>
      <c r="O12" s="22" t="str">
        <f>D12 &amp; ": " &amp; E12</f>
        <v>8: Insertion</v>
      </c>
      <c r="W12" s="21"/>
    </row>
    <row r="13" spans="1:23" ht="21.75" customHeight="1" x14ac:dyDescent="0.25">
      <c r="A13" s="23" t="b">
        <f t="shared" si="2"/>
        <v>1</v>
      </c>
      <c r="C13" s="65" t="s">
        <v>9</v>
      </c>
      <c r="D13" s="66">
        <v>1</v>
      </c>
      <c r="E13" s="61" t="s">
        <v>28</v>
      </c>
      <c r="F13" s="61" t="str">
        <f>VLOOKUP(C13, 'Overview of Tables'!B:D, 3, FALSE)</f>
        <v>name</v>
      </c>
      <c r="G13" s="67">
        <v>30</v>
      </c>
      <c r="H13" s="67">
        <f t="shared" si="0"/>
        <v>930</v>
      </c>
      <c r="I13" s="68" t="str">
        <f>VLOOKUP(E13, R:S, 2, FALSE)</f>
        <v>Heap</v>
      </c>
      <c r="J13" s="87" t="str">
        <f>VLOOKUP($C13, 'Overview of Tables'!$B:$J, COLUMNS('Overview of Tables'!$B:H), FALSE)</f>
        <v>B+ Tree
 on search key: name</v>
      </c>
      <c r="K13" s="87" t="str">
        <f>VLOOKUP($C13, 'Overview of Tables'!$B:$J, COLUMNS('Overview of Tables'!$B:I), FALSE)</f>
        <v>Since range searches are the most common query, ordered indices are to be preferred. Also, B+ Trees efficiently handle range searches.</v>
      </c>
      <c r="L13" s="85" t="str">
        <f>VLOOKUP($C13, 'Overview of Tables'!$B:$J, COLUMNS('Overview of Tables'!$B:J), FALSE)</f>
        <v>Basic index creation in SQL Server are B+ Trees. Therefore, create basic Index on search key: name</v>
      </c>
      <c r="O13" s="22" t="str">
        <f t="shared" si="1"/>
        <v>1: Insertion</v>
      </c>
      <c r="P13" t="str">
        <f>_xlfn.TEXTJOIN(", ", TRUE, O13:O15)</f>
        <v>1: Insertion, 4: Insertion, 13: Range Search</v>
      </c>
      <c r="W13" s="21"/>
    </row>
    <row r="14" spans="1:23" ht="21.75" customHeight="1" x14ac:dyDescent="0.25">
      <c r="A14" s="23" t="b">
        <f t="shared" si="2"/>
        <v>1</v>
      </c>
      <c r="C14" s="65" t="s">
        <v>9</v>
      </c>
      <c r="D14" s="66">
        <v>4</v>
      </c>
      <c r="E14" s="61" t="s">
        <v>28</v>
      </c>
      <c r="F14" s="61" t="str">
        <f>VLOOKUP(C14, 'Overview of Tables'!B:D, 3, FALSE)</f>
        <v>name</v>
      </c>
      <c r="G14" s="67">
        <v>40</v>
      </c>
      <c r="H14" s="67">
        <f t="shared" si="0"/>
        <v>1240</v>
      </c>
      <c r="I14" s="68" t="str">
        <f>VLOOKUP(E14, R:S, 2, FALSE)</f>
        <v>Heap</v>
      </c>
      <c r="J14" s="89"/>
      <c r="K14" s="89"/>
      <c r="L14" s="95"/>
      <c r="O14" s="22" t="str">
        <f t="shared" si="1"/>
        <v>4: Insertion</v>
      </c>
      <c r="W14" s="21"/>
    </row>
    <row r="15" spans="1:23" ht="21.75" customHeight="1" x14ac:dyDescent="0.25">
      <c r="A15" s="23" t="b">
        <f t="shared" si="2"/>
        <v>1</v>
      </c>
      <c r="C15" s="65" t="s">
        <v>9</v>
      </c>
      <c r="D15" s="66">
        <v>13</v>
      </c>
      <c r="E15" s="61" t="s">
        <v>30</v>
      </c>
      <c r="F15" s="61" t="str">
        <f>VLOOKUP(C15, 'Overview of Tables'!B:D, 3, FALSE)</f>
        <v>name</v>
      </c>
      <c r="G15" s="67">
        <v>100</v>
      </c>
      <c r="H15" s="67">
        <f t="shared" si="0"/>
        <v>3100</v>
      </c>
      <c r="I15" s="68" t="str">
        <f>VLOOKUP(E15, R:S, 2, FALSE)</f>
        <v>B+ Tree</v>
      </c>
      <c r="J15" s="88"/>
      <c r="K15" s="88"/>
      <c r="L15" s="86"/>
      <c r="O15" s="22" t="str">
        <f t="shared" si="1"/>
        <v>13: Range Search</v>
      </c>
      <c r="W15" s="21"/>
    </row>
    <row r="16" spans="1:23" x14ac:dyDescent="0.25">
      <c r="A16" s="23" t="b">
        <f t="shared" si="2"/>
        <v>0</v>
      </c>
      <c r="C16" s="65" t="s">
        <v>17</v>
      </c>
      <c r="D16" s="66">
        <v>2</v>
      </c>
      <c r="E16" s="61" t="s">
        <v>28</v>
      </c>
      <c r="F16" s="61" t="str">
        <f>VLOOKUP(C16, 'Overview of Tables'!B:D, 3, FALSE)</f>
        <v>deptNo</v>
      </c>
      <c r="G16" s="61" t="s">
        <v>7</v>
      </c>
      <c r="H16" s="61" t="s">
        <v>7</v>
      </c>
      <c r="I16" s="61" t="str">
        <f>VLOOKUP(E16, R:S, 2, FALSE)</f>
        <v>Heap</v>
      </c>
      <c r="J16" s="87" t="str">
        <f>VLOOKUP($C16, 'Overview of Tables'!$B:$J, COLUMNS('Overview of Tables'!$B:H), FALSE)</f>
        <v>B+ Tree
 on search key: deptNo</v>
      </c>
      <c r="K16" s="87" t="str">
        <f>VLOOKUP($C16, 'Overview of Tables'!$B:$J, COLUMNS('Overview of Tables'!$B:I), FALSE)</f>
        <v>Since range searches are the most common query, ordered indices are to be preferred. Also, B+ Trees efficiently handle range searches.</v>
      </c>
      <c r="L16" s="87" t="str">
        <f>VLOOKUP($C16, 'Overview of Tables'!$B:$J, COLUMNS('Overview of Tables'!$B:J), FALSE)</f>
        <v>Basic index creation in SQL Server are B+ Trees. Therefore, create basic Index on search key: deptNo</v>
      </c>
      <c r="O16" s="22" t="str">
        <f t="shared" si="1"/>
        <v>2: Insertion</v>
      </c>
      <c r="P16" t="str">
        <f>_xlfn.TEXTJOIN(", ", TRUE, O16:O21)</f>
        <v>2: Insertion, 3: Insertion, 5: Random Search, 10: Random Search, 11: Range Search, 12: Range Search</v>
      </c>
      <c r="W16" s="21"/>
    </row>
    <row r="17" spans="1:23" x14ac:dyDescent="0.25">
      <c r="A17" s="23" t="b">
        <f t="shared" si="2"/>
        <v>0</v>
      </c>
      <c r="C17" s="65" t="s">
        <v>17</v>
      </c>
      <c r="D17" s="66">
        <v>3</v>
      </c>
      <c r="E17" s="61" t="s">
        <v>28</v>
      </c>
      <c r="F17" s="61" t="str">
        <f>VLOOKUP(C17, 'Overview of Tables'!B:D, 3, FALSE)</f>
        <v>deptNo</v>
      </c>
      <c r="G17" s="61" t="s">
        <v>7</v>
      </c>
      <c r="H17" s="61" t="s">
        <v>7</v>
      </c>
      <c r="I17" s="61" t="str">
        <f>VLOOKUP(E17, R:S, 2, FALSE)</f>
        <v>Heap</v>
      </c>
      <c r="J17" s="89"/>
      <c r="K17" s="89"/>
      <c r="L17" s="89"/>
      <c r="O17" s="22" t="str">
        <f t="shared" si="1"/>
        <v>3: Insertion</v>
      </c>
      <c r="W17" s="21"/>
    </row>
    <row r="18" spans="1:23" x14ac:dyDescent="0.25">
      <c r="A18" s="23" t="b">
        <f t="shared" si="2"/>
        <v>0</v>
      </c>
      <c r="C18" s="65" t="s">
        <v>17</v>
      </c>
      <c r="D18" s="66">
        <v>5</v>
      </c>
      <c r="E18" s="61" t="s">
        <v>29</v>
      </c>
      <c r="F18" s="61" t="str">
        <f>VLOOKUP(C18, 'Overview of Tables'!B:D, 3, FALSE)</f>
        <v>deptNo</v>
      </c>
      <c r="G18" s="67">
        <v>10</v>
      </c>
      <c r="H18" s="67">
        <f t="shared" ref="H18:H34" si="3">G18 * 31</f>
        <v>310</v>
      </c>
      <c r="I18" s="68" t="str">
        <f>VLOOKUP(E18, R:S, 2, FALSE)</f>
        <v>Hash Table</v>
      </c>
      <c r="J18" s="89"/>
      <c r="K18" s="89"/>
      <c r="L18" s="89"/>
      <c r="O18" s="22" t="str">
        <f t="shared" si="1"/>
        <v>5: Random Search</v>
      </c>
      <c r="W18" s="21"/>
    </row>
    <row r="19" spans="1:23" x14ac:dyDescent="0.25">
      <c r="A19" s="23" t="b">
        <f t="shared" si="2"/>
        <v>0</v>
      </c>
      <c r="C19" s="65" t="s">
        <v>17</v>
      </c>
      <c r="D19" s="66">
        <v>10</v>
      </c>
      <c r="E19" s="61" t="s">
        <v>29</v>
      </c>
      <c r="F19" s="61" t="str">
        <f>VLOOKUP(C19, 'Overview of Tables'!B:D, 3, FALSE)</f>
        <v>deptNo</v>
      </c>
      <c r="G19" s="67">
        <v>20</v>
      </c>
      <c r="H19" s="67">
        <f t="shared" si="3"/>
        <v>620</v>
      </c>
      <c r="I19" s="68" t="str">
        <f>VLOOKUP(E19, R:S, 2, FALSE)</f>
        <v>Hash Table</v>
      </c>
      <c r="J19" s="89"/>
      <c r="K19" s="89"/>
      <c r="L19" s="89"/>
      <c r="O19" s="22" t="str">
        <f t="shared" si="1"/>
        <v>10: Random Search</v>
      </c>
    </row>
    <row r="20" spans="1:23" x14ac:dyDescent="0.25">
      <c r="A20" s="23" t="b">
        <f t="shared" si="2"/>
        <v>0</v>
      </c>
      <c r="C20" s="65" t="s">
        <v>17</v>
      </c>
      <c r="D20" s="66">
        <v>11</v>
      </c>
      <c r="E20" s="61" t="s">
        <v>30</v>
      </c>
      <c r="F20" s="61" t="str">
        <f>VLOOKUP(C20, 'Overview of Tables'!B:D, 3, FALSE)</f>
        <v>deptNo</v>
      </c>
      <c r="G20" s="67">
        <v>100</v>
      </c>
      <c r="H20" s="67">
        <f t="shared" si="3"/>
        <v>3100</v>
      </c>
      <c r="I20" s="68" t="str">
        <f>VLOOKUP(E20, R:S, 2, FALSE)</f>
        <v>B+ Tree</v>
      </c>
      <c r="J20" s="89"/>
      <c r="K20" s="89"/>
      <c r="L20" s="89"/>
      <c r="O20" s="22" t="str">
        <f t="shared" si="1"/>
        <v>11: Range Search</v>
      </c>
    </row>
    <row r="21" spans="1:23" x14ac:dyDescent="0.25">
      <c r="A21" s="23" t="b">
        <f t="shared" si="2"/>
        <v>0</v>
      </c>
      <c r="C21" s="65" t="s">
        <v>17</v>
      </c>
      <c r="D21" s="66">
        <v>12</v>
      </c>
      <c r="E21" s="61" t="s">
        <v>30</v>
      </c>
      <c r="F21" s="61" t="str">
        <f>VLOOKUP(C21, 'Overview of Tables'!B:D, 3, FALSE)</f>
        <v>deptNo</v>
      </c>
      <c r="G21" s="67">
        <v>20</v>
      </c>
      <c r="H21" s="67">
        <f t="shared" si="3"/>
        <v>620</v>
      </c>
      <c r="I21" s="68" t="str">
        <f>VLOOKUP(E21, R:S, 2, FALSE)</f>
        <v>B+ Tree</v>
      </c>
      <c r="J21" s="88"/>
      <c r="K21" s="88"/>
      <c r="L21" s="88"/>
      <c r="O21" s="22" t="str">
        <f t="shared" si="1"/>
        <v>12: Range Search</v>
      </c>
    </row>
    <row r="22" spans="1:23" ht="30" x14ac:dyDescent="0.25">
      <c r="A22" s="23" t="b">
        <f t="shared" si="2"/>
        <v>0</v>
      </c>
      <c r="C22" s="65" t="s">
        <v>17</v>
      </c>
      <c r="D22" s="66">
        <v>8</v>
      </c>
      <c r="E22" s="61" t="s">
        <v>28</v>
      </c>
      <c r="F22" s="61" t="s">
        <v>88</v>
      </c>
      <c r="G22" s="67">
        <v>50</v>
      </c>
      <c r="H22" s="67">
        <f>G22 * 31</f>
        <v>1550</v>
      </c>
      <c r="I22" s="68" t="str">
        <f>VLOOKUP(E22, R:S, 2, FALSE)</f>
        <v>Heap</v>
      </c>
      <c r="J22" s="78" t="s">
        <v>91</v>
      </c>
      <c r="K22" s="78" t="s">
        <v>79</v>
      </c>
      <c r="L22" s="79" t="s">
        <v>81</v>
      </c>
      <c r="O22" s="22" t="str">
        <f>D22 &amp; ": " &amp; E22</f>
        <v>8: Insertion</v>
      </c>
      <c r="W22" s="21"/>
    </row>
    <row r="23" spans="1:23" ht="90" x14ac:dyDescent="0.25">
      <c r="A23" s="23" t="b">
        <f t="shared" si="2"/>
        <v>1</v>
      </c>
      <c r="C23" s="65" t="s">
        <v>19</v>
      </c>
      <c r="D23" s="66">
        <v>10</v>
      </c>
      <c r="E23" s="61" t="s">
        <v>29</v>
      </c>
      <c r="F23" s="61" t="s">
        <v>42</v>
      </c>
      <c r="G23" s="67">
        <v>20</v>
      </c>
      <c r="H23" s="67">
        <f t="shared" si="3"/>
        <v>620</v>
      </c>
      <c r="I23" s="68" t="str">
        <f>VLOOKUP(E23, R:S, 2, FALSE)</f>
        <v>Hash Table</v>
      </c>
      <c r="J23" s="56" t="str">
        <f>VLOOKUP($C23, 'Overview of Tables'!$B:$J, COLUMNS('Overview of Tables'!$B:H), FALSE)</f>
        <v>Static Hash Table
 on search key: JobNo</v>
      </c>
      <c r="K23" s="56" t="s">
        <v>48</v>
      </c>
      <c r="L23" s="57" t="str">
        <f>VLOOKUP($C23, 'Overview of Tables'!$B:$J, COLUMNS('Overview of Tables'!$B:J), FALSE)</f>
        <v>Impossible to create in SQL server. Theoretically could create a hash function to create bins thorugh. Instead create non-clustered index on attribute. Therefore, create non-clustered index on search key: JobNo</v>
      </c>
      <c r="O23" s="22" t="str">
        <f t="shared" si="1"/>
        <v>10: Random Search</v>
      </c>
      <c r="P23" s="25" t="str">
        <f>O23</f>
        <v>10: Random Search</v>
      </c>
    </row>
    <row r="24" spans="1:23" ht="90" x14ac:dyDescent="0.25">
      <c r="A24" s="23" t="b">
        <f t="shared" si="2"/>
        <v>0</v>
      </c>
      <c r="C24" s="65" t="s">
        <v>8</v>
      </c>
      <c r="D24" s="66">
        <v>10</v>
      </c>
      <c r="E24" s="61" t="s">
        <v>29</v>
      </c>
      <c r="F24" s="61" t="s">
        <v>42</v>
      </c>
      <c r="G24" s="67">
        <v>20</v>
      </c>
      <c r="H24" s="67">
        <f t="shared" si="3"/>
        <v>620</v>
      </c>
      <c r="I24" s="68" t="str">
        <f>VLOOKUP(E24, R:S, 2, FALSE)</f>
        <v>Hash Table</v>
      </c>
      <c r="J24" s="56" t="str">
        <f>VLOOKUP($C24, 'Overview of Tables'!$B:$J, COLUMNS('Overview of Tables'!$B:H), FALSE)</f>
        <v>Static Hash Table
 on search key: JobNo</v>
      </c>
      <c r="K24" s="56" t="s">
        <v>48</v>
      </c>
      <c r="L24" s="57" t="str">
        <f>VLOOKUP($C24, 'Overview of Tables'!$B:$J, COLUMNS('Overview of Tables'!$B:J), FALSE)</f>
        <v>Impossible to create in SQL server. Theoretically could create a hash function to create bins thorugh. Instead create non-clustered index on attribute. Therefore, create non-clustered index on search key: JobNo</v>
      </c>
      <c r="O24" s="22" t="str">
        <f t="shared" si="1"/>
        <v>10: Random Search</v>
      </c>
      <c r="P24" s="25" t="str">
        <f>O24</f>
        <v>10: Random Search</v>
      </c>
    </row>
    <row r="25" spans="1:23" ht="90" x14ac:dyDescent="0.25">
      <c r="A25" s="23" t="b">
        <f t="shared" si="2"/>
        <v>1</v>
      </c>
      <c r="C25" s="65" t="s">
        <v>6</v>
      </c>
      <c r="D25" s="66">
        <v>10</v>
      </c>
      <c r="E25" s="61" t="s">
        <v>29</v>
      </c>
      <c r="F25" s="61" t="s">
        <v>42</v>
      </c>
      <c r="G25" s="67">
        <v>20</v>
      </c>
      <c r="H25" s="67">
        <f t="shared" si="3"/>
        <v>620</v>
      </c>
      <c r="I25" s="68" t="str">
        <f>VLOOKUP(E25, R:S, 2, FALSE)</f>
        <v>Hash Table</v>
      </c>
      <c r="J25" s="56" t="str">
        <f>VLOOKUP($C25, 'Overview of Tables'!$B:$J, COLUMNS('Overview of Tables'!$B:H), FALSE)</f>
        <v>Dynamic Hash Table
 on search key: JobNo</v>
      </c>
      <c r="K25" s="56" t="s">
        <v>48</v>
      </c>
      <c r="L25" s="57" t="str">
        <f>VLOOKUP($C25, 'Overview of Tables'!$B:$J, COLUMNS('Overview of Tables'!$B:J), FALSE)</f>
        <v>Impossible to create in SQL server, but can create a hash function to create bins that changes over time. Instead create non-clustered index on attribute. Therefore, reate non-clustered index on search key: JobNo</v>
      </c>
      <c r="O25" s="22" t="str">
        <f t="shared" si="1"/>
        <v>10: Random Search</v>
      </c>
      <c r="P25" t="str">
        <f>_xlfn.TEXTJOIN(", ", TRUE, O25:O26)</f>
        <v>10: Random Search, 15: Insertion/Deletion</v>
      </c>
    </row>
    <row r="26" spans="1:23" ht="45" x14ac:dyDescent="0.25">
      <c r="A26" s="23" t="b">
        <f t="shared" si="2"/>
        <v>1</v>
      </c>
      <c r="C26" s="65" t="s">
        <v>6</v>
      </c>
      <c r="D26" s="66">
        <v>15</v>
      </c>
      <c r="E26" s="61" t="s">
        <v>32</v>
      </c>
      <c r="F26" s="61" t="s">
        <v>75</v>
      </c>
      <c r="G26" s="69">
        <f>1/7</f>
        <v>0.14285714285714285</v>
      </c>
      <c r="H26" s="67">
        <f t="shared" si="3"/>
        <v>4.4285714285714279</v>
      </c>
      <c r="I26" s="68" t="str">
        <f>VLOOKUP(E26, R:S, 2, FALSE)</f>
        <v>B+ Tree</v>
      </c>
      <c r="J26" s="56" t="str">
        <f t="shared" ref="J26:J46" si="4">I26 &amp;  " on search key: " &amp; F26</f>
        <v>B+ Tree on search key: color</v>
      </c>
      <c r="K26" s="56" t="s">
        <v>77</v>
      </c>
      <c r="L26" s="57" t="s">
        <v>76</v>
      </c>
      <c r="O26" s="22" t="str">
        <f t="shared" si="1"/>
        <v>15: Insertion/Deletion</v>
      </c>
    </row>
    <row r="27" spans="1:23" ht="30" x14ac:dyDescent="0.25">
      <c r="A27" s="23" t="b">
        <f t="shared" si="2"/>
        <v>0</v>
      </c>
      <c r="C27" s="65" t="s">
        <v>18</v>
      </c>
      <c r="D27" s="66">
        <v>7</v>
      </c>
      <c r="E27" s="61" t="s">
        <v>28</v>
      </c>
      <c r="F27" s="76" t="s">
        <v>78</v>
      </c>
      <c r="G27" s="67">
        <v>50</v>
      </c>
      <c r="H27" s="67">
        <f>G27 * 31</f>
        <v>1550</v>
      </c>
      <c r="I27" s="68" t="str">
        <f>VLOOKUP(E27, R:S, 2, FALSE)</f>
        <v>Heap</v>
      </c>
      <c r="J27" s="56" t="str">
        <f>I27 &amp;  " on search key: " &amp; F27</f>
        <v>Heap on search key: dateCompleted, otherInfo</v>
      </c>
      <c r="K27" s="56" t="s">
        <v>79</v>
      </c>
      <c r="L27" s="57" t="s">
        <v>81</v>
      </c>
      <c r="O27" s="22" t="str">
        <f>D27 &amp; ": " &amp; E27</f>
        <v>7: Insertion</v>
      </c>
    </row>
    <row r="28" spans="1:23" x14ac:dyDescent="0.25">
      <c r="A28" s="23" t="b">
        <f t="shared" si="2"/>
        <v>0</v>
      </c>
      <c r="C28" s="65" t="s">
        <v>18</v>
      </c>
      <c r="D28" s="66">
        <v>6</v>
      </c>
      <c r="E28" s="61" t="s">
        <v>28</v>
      </c>
      <c r="F28" s="61" t="str">
        <f>VLOOKUP(C28, 'Overview of Tables'!B:D, 3, FALSE)</f>
        <v>JobNo</v>
      </c>
      <c r="G28" s="67">
        <v>50</v>
      </c>
      <c r="H28" s="67">
        <f t="shared" si="3"/>
        <v>1550</v>
      </c>
      <c r="I28" s="68" t="str">
        <f>VLOOKUP(E28, R:S, 2, FALSE)</f>
        <v>Heap</v>
      </c>
      <c r="J28" s="87" t="s">
        <v>84</v>
      </c>
      <c r="K28" s="87" t="s">
        <v>51</v>
      </c>
      <c r="L28" s="85" t="s">
        <v>80</v>
      </c>
      <c r="O28" s="22" t="str">
        <f t="shared" si="1"/>
        <v>6: Insertion</v>
      </c>
      <c r="P28" t="str">
        <f>_xlfn.TEXTJOIN(", ", TRUE, O28:O34)</f>
        <v>6: Insertion, 8: Random Search, 9: Random Search, 10: Random Search, 11: Range Search, 12: Range Search, 14: Deletion</v>
      </c>
    </row>
    <row r="29" spans="1:23" x14ac:dyDescent="0.25">
      <c r="A29" s="23" t="b">
        <f t="shared" si="2"/>
        <v>0</v>
      </c>
      <c r="C29" s="65" t="s">
        <v>18</v>
      </c>
      <c r="D29" s="66">
        <v>8</v>
      </c>
      <c r="E29" s="61" t="s">
        <v>29</v>
      </c>
      <c r="F29" s="61" t="str">
        <f>VLOOKUP(C29, 'Overview of Tables'!B:D, 3, FALSE)</f>
        <v>JobNo</v>
      </c>
      <c r="G29" s="67">
        <v>50</v>
      </c>
      <c r="H29" s="67">
        <f t="shared" si="3"/>
        <v>1550</v>
      </c>
      <c r="I29" s="68" t="str">
        <f>VLOOKUP(E29, R:S, 2, FALSE)</f>
        <v>Hash Table</v>
      </c>
      <c r="J29" s="89"/>
      <c r="K29" s="89"/>
      <c r="L29" s="95"/>
      <c r="O29" s="22" t="str">
        <f t="shared" si="1"/>
        <v>8: Random Search</v>
      </c>
    </row>
    <row r="30" spans="1:23" x14ac:dyDescent="0.25">
      <c r="A30" s="23" t="b">
        <f t="shared" si="2"/>
        <v>0</v>
      </c>
      <c r="C30" s="65" t="s">
        <v>18</v>
      </c>
      <c r="D30" s="66">
        <v>9</v>
      </c>
      <c r="E30" s="61" t="s">
        <v>29</v>
      </c>
      <c r="F30" s="61" t="str">
        <f>VLOOKUP(C30, 'Overview of Tables'!B:D, 3, FALSE)</f>
        <v>JobNo</v>
      </c>
      <c r="G30" s="67">
        <v>200</v>
      </c>
      <c r="H30" s="67">
        <f t="shared" si="3"/>
        <v>6200</v>
      </c>
      <c r="I30" s="68" t="str">
        <f>VLOOKUP(E30, R:S, 2, FALSE)</f>
        <v>Hash Table</v>
      </c>
      <c r="J30" s="89"/>
      <c r="K30" s="89"/>
      <c r="L30" s="95"/>
      <c r="O30" s="22" t="str">
        <f t="shared" si="1"/>
        <v>9: Random Search</v>
      </c>
    </row>
    <row r="31" spans="1:23" x14ac:dyDescent="0.25">
      <c r="A31" s="23" t="b">
        <f t="shared" si="2"/>
        <v>0</v>
      </c>
      <c r="C31" s="65" t="s">
        <v>18</v>
      </c>
      <c r="D31" s="66">
        <v>10</v>
      </c>
      <c r="E31" s="61" t="s">
        <v>29</v>
      </c>
      <c r="F31" s="61" t="str">
        <f>VLOOKUP(C31, 'Overview of Tables'!B:D, 3, FALSE)</f>
        <v>JobNo</v>
      </c>
      <c r="G31" s="67">
        <v>20</v>
      </c>
      <c r="H31" s="67">
        <f t="shared" si="3"/>
        <v>620</v>
      </c>
      <c r="I31" s="68" t="str">
        <f>VLOOKUP(E31, R:S, 2, FALSE)</f>
        <v>Hash Table</v>
      </c>
      <c r="J31" s="89"/>
      <c r="K31" s="89"/>
      <c r="L31" s="95"/>
      <c r="O31" s="22" t="str">
        <f t="shared" si="1"/>
        <v>10: Random Search</v>
      </c>
    </row>
    <row r="32" spans="1:23" x14ac:dyDescent="0.25">
      <c r="A32" s="23" t="b">
        <f t="shared" si="2"/>
        <v>0</v>
      </c>
      <c r="C32" s="65" t="s">
        <v>18</v>
      </c>
      <c r="D32" s="66">
        <v>11</v>
      </c>
      <c r="E32" s="61" t="s">
        <v>30</v>
      </c>
      <c r="F32" s="61" t="str">
        <f>VLOOKUP(C32, 'Overview of Tables'!B:D, 3, FALSE)</f>
        <v>JobNo</v>
      </c>
      <c r="G32" s="67">
        <v>100</v>
      </c>
      <c r="H32" s="67">
        <f t="shared" si="3"/>
        <v>3100</v>
      </c>
      <c r="I32" s="68" t="str">
        <f>VLOOKUP(E32, R:S, 2, FALSE)</f>
        <v>B+ Tree</v>
      </c>
      <c r="J32" s="89"/>
      <c r="K32" s="89"/>
      <c r="L32" s="95"/>
      <c r="O32" s="22" t="str">
        <f t="shared" si="1"/>
        <v>11: Range Search</v>
      </c>
    </row>
    <row r="33" spans="1:23" x14ac:dyDescent="0.25">
      <c r="A33" s="23" t="b">
        <f t="shared" si="2"/>
        <v>0</v>
      </c>
      <c r="C33" s="65" t="s">
        <v>18</v>
      </c>
      <c r="D33" s="66">
        <v>12</v>
      </c>
      <c r="E33" s="61" t="s">
        <v>30</v>
      </c>
      <c r="F33" s="61" t="str">
        <f>VLOOKUP(C33, 'Overview of Tables'!B:D, 3, FALSE)</f>
        <v>JobNo</v>
      </c>
      <c r="G33" s="67">
        <v>20</v>
      </c>
      <c r="H33" s="67">
        <f t="shared" si="3"/>
        <v>620</v>
      </c>
      <c r="I33" s="68" t="str">
        <f>VLOOKUP(E33, R:S, 2, FALSE)</f>
        <v>B+ Tree</v>
      </c>
      <c r="J33" s="89"/>
      <c r="K33" s="89"/>
      <c r="L33" s="95"/>
      <c r="O33" s="22" t="str">
        <f t="shared" si="1"/>
        <v>12: Range Search</v>
      </c>
    </row>
    <row r="34" spans="1:23" x14ac:dyDescent="0.25">
      <c r="A34" s="23" t="b">
        <f t="shared" si="2"/>
        <v>0</v>
      </c>
      <c r="C34" s="65" t="s">
        <v>18</v>
      </c>
      <c r="D34" s="66">
        <v>14</v>
      </c>
      <c r="E34" s="61" t="s">
        <v>31</v>
      </c>
      <c r="F34" s="61" t="str">
        <f>VLOOKUP(C34, 'Overview of Tables'!B:D, 3, FALSE)</f>
        <v>JobNo</v>
      </c>
      <c r="G34" s="69">
        <f>1 / 31</f>
        <v>3.2258064516129031E-2</v>
      </c>
      <c r="H34" s="67">
        <f t="shared" si="3"/>
        <v>1</v>
      </c>
      <c r="I34" s="68" t="str">
        <f>VLOOKUP(E34, R:S, 2, FALSE)</f>
        <v>B+ Tree</v>
      </c>
      <c r="J34" s="88"/>
      <c r="K34" s="88"/>
      <c r="L34" s="86"/>
      <c r="O34" s="22" t="str">
        <f t="shared" si="1"/>
        <v>14: Deletion</v>
      </c>
    </row>
    <row r="35" spans="1:23" x14ac:dyDescent="0.25">
      <c r="A35" s="23" t="b">
        <f t="shared" si="2"/>
        <v>1</v>
      </c>
      <c r="C35" s="65" t="s">
        <v>12</v>
      </c>
      <c r="D35" s="66">
        <v>4</v>
      </c>
      <c r="E35" s="61" t="s">
        <v>29</v>
      </c>
      <c r="F35" s="61" t="str">
        <f>VLOOKUP(C35, 'Overview of Tables'!B:D, 3, FALSE)</f>
        <v>assembliesID</v>
      </c>
      <c r="G35" s="67">
        <v>40</v>
      </c>
      <c r="H35" s="67">
        <f>G35 * 31</f>
        <v>1240</v>
      </c>
      <c r="I35" s="68" t="str">
        <f>VLOOKUP(E35, R:S, 2, FALSE)</f>
        <v>Hash Table</v>
      </c>
      <c r="J35" s="87" t="s">
        <v>85</v>
      </c>
      <c r="K35" s="87" t="str">
        <f>VLOOKUP($C35, 'Overview of Tables'!$B:$J, COLUMNS('Overview of Tables'!$B:I), FALSE)</f>
        <v>Since range searches are the most common query, ordered indices are to be preferred. Also, B+ Trees efficiently handle range searches.</v>
      </c>
      <c r="L35" s="85" t="str">
        <f>VLOOKUP($C35, 'Overview of Tables'!$B:$J, COLUMNS('Overview of Tables'!$B:J), FALSE)</f>
        <v>Basic index creation in SQL Server are B+ Trees. Therefore, create basic Index on search key: assembliesID</v>
      </c>
      <c r="O35" s="22" t="str">
        <f t="shared" si="1"/>
        <v>4: Random Search</v>
      </c>
      <c r="P35" t="str">
        <f>_xlfn.TEXTJOIN(", ", TRUE, O35:O36)</f>
        <v>4: Random Search, 11: Range Search</v>
      </c>
    </row>
    <row r="36" spans="1:23" ht="49.5" customHeight="1" x14ac:dyDescent="0.25">
      <c r="A36" s="23" t="b">
        <f t="shared" si="2"/>
        <v>1</v>
      </c>
      <c r="C36" s="65" t="s">
        <v>12</v>
      </c>
      <c r="D36" s="66">
        <v>11</v>
      </c>
      <c r="E36" s="61" t="s">
        <v>30</v>
      </c>
      <c r="F36" s="61" t="str">
        <f>VLOOKUP(C36, 'Overview of Tables'!B:D, 3, FALSE)</f>
        <v>assembliesID</v>
      </c>
      <c r="G36" s="67">
        <v>100</v>
      </c>
      <c r="H36" s="67">
        <f>G36 * 31</f>
        <v>3100</v>
      </c>
      <c r="I36" s="68" t="str">
        <f>VLOOKUP(E36, R:S, 2, FALSE)</f>
        <v>B+ Tree</v>
      </c>
      <c r="J36" s="88"/>
      <c r="K36" s="88"/>
      <c r="L36" s="86"/>
      <c r="O36" s="22" t="str">
        <f t="shared" si="1"/>
        <v>11: Range Search</v>
      </c>
    </row>
    <row r="37" spans="1:23" ht="45" x14ac:dyDescent="0.25">
      <c r="A37" s="23" t="b">
        <f t="shared" si="2"/>
        <v>0</v>
      </c>
      <c r="C37" s="65" t="s">
        <v>10</v>
      </c>
      <c r="D37" s="66">
        <v>4</v>
      </c>
      <c r="E37" s="61" t="s">
        <v>28</v>
      </c>
      <c r="F37" s="61" t="str">
        <f>VLOOKUP(C37, 'Overview of Tables'!B:D, 3, FALSE)</f>
        <v>customerName</v>
      </c>
      <c r="G37" s="67">
        <v>40</v>
      </c>
      <c r="H37" s="67">
        <f>G37 * 31</f>
        <v>1240</v>
      </c>
      <c r="I37" s="68" t="str">
        <f>VLOOKUP(E37, R:S, 2, FALSE)</f>
        <v>Heap</v>
      </c>
      <c r="J37" s="56" t="str">
        <f>VLOOKUP($C37, 'Overview of Tables'!$B:$J, COLUMNS('Overview of Tables'!$B:H), FALSE)</f>
        <v>Heap
 on search key: customerName</v>
      </c>
      <c r="K37" s="99" t="str">
        <f>VLOOKUP($C37, 'Overview of Tables'!$B:$J, COLUMNS('Overview of Tables'!$B:I), FALSE)</f>
        <v>Since insertion is the only query type, Heaps offer fast processing since no searching happens before inserting.</v>
      </c>
      <c r="L37" s="57" t="str">
        <f>VLOOKUP($C37, 'Overview of Tables'!$B:$J, COLUMNS('Overview of Tables'!$B:J), FALSE)</f>
        <v>By default, a table is a Heap when created. Therefore, no index needed.</v>
      </c>
      <c r="O37" s="22" t="str">
        <f t="shared" si="1"/>
        <v>4: Insertion</v>
      </c>
      <c r="P37" s="25" t="str">
        <f>O37</f>
        <v>4: Insertion</v>
      </c>
    </row>
    <row r="38" spans="1:23" x14ac:dyDescent="0.25">
      <c r="A38" s="23" t="b">
        <f t="shared" si="2"/>
        <v>1</v>
      </c>
      <c r="C38" s="65" t="s">
        <v>13</v>
      </c>
      <c r="D38" s="66">
        <v>3</v>
      </c>
      <c r="E38" s="61" t="s">
        <v>28</v>
      </c>
      <c r="F38" s="61" t="str">
        <f>VLOOKUP(C38, 'Overview of Tables'!B:D, 3, FALSE)</f>
        <v>id</v>
      </c>
      <c r="G38" s="61" t="s">
        <v>7</v>
      </c>
      <c r="H38" s="61" t="s">
        <v>7</v>
      </c>
      <c r="I38" s="61" t="str">
        <f>VLOOKUP(E38, R:S, 2, FALSE)</f>
        <v>Heap</v>
      </c>
      <c r="J38" s="90" t="s">
        <v>86</v>
      </c>
      <c r="K38" s="83" t="str">
        <f>VLOOKUP($C39, 'Overview of Tables'!$B:$J, COLUMNS('Overview of Tables'!$B:I), FALSE)</f>
        <v>Since range searches are the most common query, ordered indices are to be preferred. Also, B+ Trees efficiently handle range searches.</v>
      </c>
      <c r="L38" s="81" t="str">
        <f>VLOOKUP($C39, 'Overview of Tables'!$B:$J, COLUMNS('Overview of Tables'!$B:J), FALSE)</f>
        <v>Basic index creation in SQL Server are B+ Trees. Therefore, create basic Index on search key: id</v>
      </c>
      <c r="O38" s="22" t="str">
        <f t="shared" si="1"/>
        <v>3: Insertion</v>
      </c>
      <c r="P38" t="str">
        <f>_xlfn.TEXTJOIN(", ", TRUE, O38:O41)</f>
        <v>3: Insertion, 4: Random Search, 5: Random Search, 11: Range Search</v>
      </c>
    </row>
    <row r="39" spans="1:23" x14ac:dyDescent="0.25">
      <c r="A39" s="23" t="b">
        <f t="shared" si="2"/>
        <v>1</v>
      </c>
      <c r="C39" s="65" t="s">
        <v>13</v>
      </c>
      <c r="D39" s="66">
        <v>4</v>
      </c>
      <c r="E39" s="61" t="s">
        <v>29</v>
      </c>
      <c r="F39" s="61" t="str">
        <f>VLOOKUP(C39, 'Overview of Tables'!B:D, 3, FALSE)</f>
        <v>id</v>
      </c>
      <c r="G39" s="67">
        <v>40</v>
      </c>
      <c r="H39" s="67">
        <f t="shared" ref="H39:H49" si="5">G39 * 31</f>
        <v>1240</v>
      </c>
      <c r="I39" s="68" t="str">
        <f>VLOOKUP(E39, R:S, 2, FALSE)</f>
        <v>Hash Table</v>
      </c>
      <c r="J39" s="91"/>
      <c r="K39" s="84"/>
      <c r="L39" s="82"/>
      <c r="O39" s="22" t="str">
        <f t="shared" si="1"/>
        <v>4: Random Search</v>
      </c>
    </row>
    <row r="40" spans="1:23" x14ac:dyDescent="0.25">
      <c r="A40" s="23" t="b">
        <f t="shared" si="2"/>
        <v>1</v>
      </c>
      <c r="C40" s="65" t="s">
        <v>13</v>
      </c>
      <c r="D40" s="66">
        <v>5</v>
      </c>
      <c r="E40" s="61" t="s">
        <v>29</v>
      </c>
      <c r="F40" s="61" t="str">
        <f>VLOOKUP(C40, 'Overview of Tables'!B:D, 3, FALSE)</f>
        <v>id</v>
      </c>
      <c r="G40" s="67">
        <v>10</v>
      </c>
      <c r="H40" s="67">
        <f t="shared" si="5"/>
        <v>310</v>
      </c>
      <c r="I40" s="68" t="str">
        <f>VLOOKUP(E40, R:S, 2, FALSE)</f>
        <v>Hash Table</v>
      </c>
      <c r="J40" s="91"/>
      <c r="K40" s="84"/>
      <c r="L40" s="82"/>
      <c r="O40" s="22" t="str">
        <f t="shared" si="1"/>
        <v>5: Random Search</v>
      </c>
    </row>
    <row r="41" spans="1:23" x14ac:dyDescent="0.25">
      <c r="A41" s="23" t="b">
        <f t="shared" si="2"/>
        <v>1</v>
      </c>
      <c r="C41" s="65" t="s">
        <v>13</v>
      </c>
      <c r="D41" s="66">
        <v>11</v>
      </c>
      <c r="E41" s="61" t="s">
        <v>30</v>
      </c>
      <c r="F41" s="61" t="str">
        <f>VLOOKUP(C41, 'Overview of Tables'!B:D, 3, FALSE)</f>
        <v>id</v>
      </c>
      <c r="G41" s="67">
        <v>100</v>
      </c>
      <c r="H41" s="67">
        <f t="shared" si="5"/>
        <v>3100</v>
      </c>
      <c r="I41" s="68" t="str">
        <f>VLOOKUP(E41, R:S, 2, FALSE)</f>
        <v>B+ Tree</v>
      </c>
      <c r="J41" s="92"/>
      <c r="K41" s="94"/>
      <c r="L41" s="93"/>
      <c r="O41" s="22" t="str">
        <f t="shared" si="1"/>
        <v>11: Range Search</v>
      </c>
    </row>
    <row r="42" spans="1:23" ht="30" x14ac:dyDescent="0.25">
      <c r="A42" s="23" t="b">
        <f t="shared" si="2"/>
        <v>1</v>
      </c>
      <c r="C42" s="65" t="s">
        <v>13</v>
      </c>
      <c r="D42" s="66">
        <v>8</v>
      </c>
      <c r="E42" s="61" t="s">
        <v>28</v>
      </c>
      <c r="F42" s="61" t="s">
        <v>89</v>
      </c>
      <c r="G42" s="67">
        <v>50</v>
      </c>
      <c r="H42" s="67">
        <f t="shared" si="5"/>
        <v>1550</v>
      </c>
      <c r="I42" s="68" t="str">
        <f>VLOOKUP(E42, R:S, 2, FALSE)</f>
        <v>Heap</v>
      </c>
      <c r="J42" s="80" t="s">
        <v>90</v>
      </c>
      <c r="K42" s="80" t="s">
        <v>79</v>
      </c>
      <c r="L42" s="80" t="s">
        <v>81</v>
      </c>
      <c r="O42" s="22" t="str">
        <f t="shared" si="1"/>
        <v>8: Insertion</v>
      </c>
      <c r="W42" s="21"/>
    </row>
    <row r="43" spans="1:23" ht="45" x14ac:dyDescent="0.25">
      <c r="A43" s="23" t="b">
        <f t="shared" si="2"/>
        <v>0</v>
      </c>
      <c r="C43" s="65" t="s">
        <v>15</v>
      </c>
      <c r="D43" s="66">
        <v>3</v>
      </c>
      <c r="E43" s="61" t="s">
        <v>28</v>
      </c>
      <c r="F43" s="61" t="s">
        <v>39</v>
      </c>
      <c r="G43" s="67" t="str">
        <f>$G$38</f>
        <v>Infrequent</v>
      </c>
      <c r="H43" s="67" t="str">
        <f>$G$38</f>
        <v>Infrequent</v>
      </c>
      <c r="I43" s="68"/>
      <c r="J43" s="100" t="s">
        <v>95</v>
      </c>
      <c r="K43" s="100" t="s">
        <v>54</v>
      </c>
      <c r="L43" s="101" t="s">
        <v>96</v>
      </c>
      <c r="O43" s="22"/>
      <c r="W43" s="102"/>
    </row>
    <row r="44" spans="1:23" ht="45" x14ac:dyDescent="0.25">
      <c r="A44" s="23" t="b">
        <f t="shared" si="2"/>
        <v>1</v>
      </c>
      <c r="C44" s="65" t="s">
        <v>14</v>
      </c>
      <c r="D44" s="66">
        <v>3</v>
      </c>
      <c r="E44" s="61" t="s">
        <v>28</v>
      </c>
      <c r="F44" s="61" t="s">
        <v>39</v>
      </c>
      <c r="G44" s="67" t="str">
        <f t="shared" ref="G44:H45" si="6">$G$38</f>
        <v>Infrequent</v>
      </c>
      <c r="H44" s="67" t="str">
        <f t="shared" si="6"/>
        <v>Infrequent</v>
      </c>
      <c r="I44" s="68"/>
      <c r="J44" s="100" t="s">
        <v>95</v>
      </c>
      <c r="K44" s="100" t="s">
        <v>54</v>
      </c>
      <c r="L44" s="101" t="s">
        <v>96</v>
      </c>
      <c r="O44" s="22"/>
      <c r="W44" s="102"/>
    </row>
    <row r="45" spans="1:23" ht="45" x14ac:dyDescent="0.25">
      <c r="A45" s="23" t="b">
        <f t="shared" si="2"/>
        <v>0</v>
      </c>
      <c r="C45" s="65" t="s">
        <v>5</v>
      </c>
      <c r="D45" s="66">
        <v>3</v>
      </c>
      <c r="E45" s="61" t="s">
        <v>28</v>
      </c>
      <c r="F45" s="61" t="s">
        <v>39</v>
      </c>
      <c r="G45" s="67" t="str">
        <f t="shared" si="6"/>
        <v>Infrequent</v>
      </c>
      <c r="H45" s="67" t="str">
        <f t="shared" si="6"/>
        <v>Infrequent</v>
      </c>
      <c r="I45" s="68"/>
      <c r="J45" s="100" t="s">
        <v>95</v>
      </c>
      <c r="K45" s="100" t="s">
        <v>54</v>
      </c>
      <c r="L45" s="101" t="s">
        <v>96</v>
      </c>
      <c r="O45" s="22"/>
      <c r="W45" s="102"/>
    </row>
    <row r="46" spans="1:23" x14ac:dyDescent="0.25">
      <c r="A46" s="23" t="b">
        <f t="shared" si="2"/>
        <v>1</v>
      </c>
      <c r="C46" s="65" t="s">
        <v>20</v>
      </c>
      <c r="D46" s="66">
        <v>8</v>
      </c>
      <c r="E46" s="61" t="s">
        <v>29</v>
      </c>
      <c r="F46" s="61" t="str">
        <f>VLOOKUP(C46, 'Overview of Tables'!B:D, 3, FALSE)</f>
        <v>jobNo</v>
      </c>
      <c r="G46" s="67">
        <v>50</v>
      </c>
      <c r="H46" s="67">
        <f t="shared" si="5"/>
        <v>1550</v>
      </c>
      <c r="I46" s="68" t="str">
        <f>VLOOKUP(E46, R:S, 2, FALSE)</f>
        <v>Hash Table</v>
      </c>
      <c r="J46" s="87" t="str">
        <f t="shared" si="4"/>
        <v>Hash Table on search key: jobNo</v>
      </c>
      <c r="K46" s="87" t="s">
        <v>83</v>
      </c>
      <c r="L46" s="85" t="s">
        <v>82</v>
      </c>
      <c r="O46" s="22" t="str">
        <f t="shared" si="1"/>
        <v>8: Random Search</v>
      </c>
      <c r="P46" t="str">
        <f>_xlfn.TEXTJOIN(", ", TRUE, O46:O47)</f>
        <v>8: Random Search, 9: Random Search</v>
      </c>
    </row>
    <row r="47" spans="1:23" ht="81.75" customHeight="1" x14ac:dyDescent="0.25">
      <c r="A47" s="23" t="b">
        <f t="shared" si="2"/>
        <v>1</v>
      </c>
      <c r="C47" s="65" t="s">
        <v>20</v>
      </c>
      <c r="D47" s="66">
        <v>9</v>
      </c>
      <c r="E47" s="61" t="s">
        <v>29</v>
      </c>
      <c r="F47" s="61" t="str">
        <f>VLOOKUP(C47, 'Overview of Tables'!B:D, 3, FALSE)</f>
        <v>jobNo</v>
      </c>
      <c r="G47" s="67">
        <v>200</v>
      </c>
      <c r="H47" s="67">
        <f t="shared" si="5"/>
        <v>6200</v>
      </c>
      <c r="I47" s="68" t="str">
        <f>VLOOKUP(E47, R:S, 2, FALSE)</f>
        <v>Hash Table</v>
      </c>
      <c r="J47" s="88"/>
      <c r="K47" s="88"/>
      <c r="L47" s="86"/>
      <c r="O47" s="22" t="str">
        <f t="shared" si="1"/>
        <v>9: Random Search</v>
      </c>
    </row>
    <row r="48" spans="1:23" x14ac:dyDescent="0.25">
      <c r="A48" s="23" t="b">
        <f t="shared" si="2"/>
        <v>0</v>
      </c>
      <c r="C48" s="65" t="s">
        <v>21</v>
      </c>
      <c r="D48" s="66">
        <v>8</v>
      </c>
      <c r="E48" s="61" t="s">
        <v>28</v>
      </c>
      <c r="F48" s="61" t="str">
        <f>VLOOKUP(C48, 'Overview of Tables'!B:D, 3, FALSE)</f>
        <v>transactionNo</v>
      </c>
      <c r="G48" s="67">
        <v>50</v>
      </c>
      <c r="H48" s="67">
        <f t="shared" si="5"/>
        <v>1550</v>
      </c>
      <c r="I48" s="68" t="str">
        <f>VLOOKUP(E48, R:S, 2, FALSE)</f>
        <v>Heap</v>
      </c>
      <c r="J48" s="83" t="str">
        <f>VLOOKUP($C49, 'Overview of Tables'!$B:$J, COLUMNS('Overview of Tables'!$B:H), FALSE)</f>
        <v>Dynamic Hash Table
 on search key: transactionNo</v>
      </c>
      <c r="K48" s="81" t="str">
        <f>VLOOKUP($C49, 'Overview of Tables'!$B:$J, COLUMNS('Overview of Tables'!$B:I), FALSE)</f>
        <v>Since random search occurs 200 times per day (versus insertion in query number 8 of 50 times per day), a hash table would work well for retrieving the search key. Since insertions occur often though, a dynamic hash function is likely necessary.</v>
      </c>
      <c r="L48" s="81" t="str">
        <f>VLOOKUP($C49, 'Overview of Tables'!$B:$J, COLUMNS('Overview of Tables'!$B:J), FALSE)</f>
        <v>Impossible to create in SQL server, but can create a hash function to create bins that changes over time. Instead create non-clustered index on attribute. Therefore, reate non-clustered index on search key: transactionNo</v>
      </c>
      <c r="O48" s="22" t="str">
        <f t="shared" si="1"/>
        <v>8: Insertion</v>
      </c>
      <c r="P48" t="str">
        <f>_xlfn.TEXTJOIN(", ", TRUE, O48:O49)</f>
        <v>8: Insertion, 9: Random Search</v>
      </c>
    </row>
    <row r="49" spans="1:15" ht="85.5" customHeight="1" x14ac:dyDescent="0.25">
      <c r="A49" s="23" t="b">
        <f t="shared" si="2"/>
        <v>0</v>
      </c>
      <c r="C49" s="70" t="s">
        <v>21</v>
      </c>
      <c r="D49" s="71">
        <v>9</v>
      </c>
      <c r="E49" s="72" t="s">
        <v>29</v>
      </c>
      <c r="F49" s="72" t="str">
        <f>VLOOKUP(C49, 'Overview of Tables'!B:D, 3, FALSE)</f>
        <v>transactionNo</v>
      </c>
      <c r="G49" s="73">
        <v>200</v>
      </c>
      <c r="H49" s="73">
        <f t="shared" si="5"/>
        <v>6200</v>
      </c>
      <c r="I49" s="74" t="str">
        <f>VLOOKUP(E49, R:S, 2, FALSE)</f>
        <v>Hash Table</v>
      </c>
      <c r="J49" s="84"/>
      <c r="K49" s="82"/>
      <c r="L49" s="82"/>
      <c r="O49" s="22" t="str">
        <f t="shared" si="1"/>
        <v>9: Random Search</v>
      </c>
    </row>
  </sheetData>
  <autoFilter ref="C2:P49" xr:uid="{9669CCB0-B1D4-4D1C-8666-8B5BCC27C558}"/>
  <mergeCells count="27">
    <mergeCell ref="L28:L34"/>
    <mergeCell ref="K28:K34"/>
    <mergeCell ref="J28:J34"/>
    <mergeCell ref="J13:J15"/>
    <mergeCell ref="K13:K15"/>
    <mergeCell ref="L13:L15"/>
    <mergeCell ref="J3:J8"/>
    <mergeCell ref="K3:K8"/>
    <mergeCell ref="L3:L8"/>
    <mergeCell ref="J9:J11"/>
    <mergeCell ref="K9:K11"/>
    <mergeCell ref="L9:L11"/>
    <mergeCell ref="J16:J21"/>
    <mergeCell ref="K16:K21"/>
    <mergeCell ref="L16:L21"/>
    <mergeCell ref="J35:J36"/>
    <mergeCell ref="J38:J41"/>
    <mergeCell ref="J46:J47"/>
    <mergeCell ref="L35:L36"/>
    <mergeCell ref="K35:K36"/>
    <mergeCell ref="L38:L41"/>
    <mergeCell ref="K38:K41"/>
    <mergeCell ref="L48:L49"/>
    <mergeCell ref="K48:K49"/>
    <mergeCell ref="J48:J49"/>
    <mergeCell ref="L46:L47"/>
    <mergeCell ref="K46:K47"/>
  </mergeCells>
  <conditionalFormatting sqref="C9:L9 C4:I8 C13:L13 C3:J3 C14:I21 L37 C46:L46 C37:J38 C36:I36 C47:I49 C35:L35 O3:O21 C10:I12 C39:I45 C23:L27 O23:O49 C28:I34">
    <cfRule type="expression" dxfId="8" priority="12">
      <formula>$A3</formula>
    </cfRule>
  </conditionalFormatting>
  <conditionalFormatting sqref="L16">
    <cfRule type="expression" dxfId="7" priority="6">
      <formula>$A16</formula>
    </cfRule>
  </conditionalFormatting>
  <conditionalFormatting sqref="K16">
    <cfRule type="expression" dxfId="6" priority="7">
      <formula>$A16</formula>
    </cfRule>
  </conditionalFormatting>
  <conditionalFormatting sqref="L3">
    <cfRule type="expression" dxfId="5" priority="9">
      <formula>$A3</formula>
    </cfRule>
  </conditionalFormatting>
  <conditionalFormatting sqref="J16">
    <cfRule type="expression" dxfId="4" priority="8">
      <formula>$A16</formula>
    </cfRule>
  </conditionalFormatting>
  <conditionalFormatting sqref="K38:L38 J48:L48 J28:L28">
    <cfRule type="expression" dxfId="3" priority="14">
      <formula>$A29</formula>
    </cfRule>
  </conditionalFormatting>
  <conditionalFormatting sqref="O22 D22:I22">
    <cfRule type="expression" dxfId="2" priority="5">
      <formula>$A22</formula>
    </cfRule>
  </conditionalFormatting>
  <conditionalFormatting sqref="C22">
    <cfRule type="expression" dxfId="1" priority="4">
      <formula>$A22</formula>
    </cfRule>
  </conditionalFormatting>
  <conditionalFormatting sqref="J42:L45">
    <cfRule type="expression" dxfId="0" priority="1">
      <formula>$A42</formula>
    </cfRule>
  </conditionalFormatting>
  <dataValidations count="2">
    <dataValidation type="list" allowBlank="1" showInputMessage="1" showErrorMessage="1" sqref="C3:C7 C10:D10 D3 C8:D8 C13:D21 C23:D25 C22" xr:uid="{790F9389-BA50-4FB1-875F-FEAD5942AC75}">
      <formula1>$C$3:$C$20</formula1>
    </dataValidation>
    <dataValidation type="list" allowBlank="1" showInputMessage="1" showErrorMessage="1" sqref="W3:W18 W22 W42:W45 E3:E49" xr:uid="{CC9B733F-C2E2-40E7-B157-DFE40FA612EB}">
      <formula1>"Insertion,Deletion,Insertion/Deletion,Random Search,Range Search"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Overview of Tables</vt:lpstr>
      <vt:lpstr>Output for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cp:lastPrinted>2021-11-05T19:14:08Z</cp:lastPrinted>
  <dcterms:created xsi:type="dcterms:W3CDTF">2015-06-05T18:17:20Z</dcterms:created>
  <dcterms:modified xsi:type="dcterms:W3CDTF">2021-11-10T17:43:10Z</dcterms:modified>
</cp:coreProperties>
</file>