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Github\FIN-4613\01 - Data Pulls\02 - Optimization\"/>
    </mc:Choice>
  </mc:AlternateContent>
  <xr:revisionPtr revIDLastSave="0" documentId="13_ncr:1_{BB53D533-563F-42AB-8117-25EC0B18E9D9}" xr6:coauthVersionLast="45" xr6:coauthVersionMax="45" xr10:uidLastSave="{00000000-0000-0000-0000-000000000000}"/>
  <bookViews>
    <workbookView xWindow="-120" yWindow="-120" windowWidth="29040" windowHeight="15840" xr2:uid="{F70A7326-1AE0-454D-A6C7-69FA2AA8BEED}"/>
  </bookViews>
  <sheets>
    <sheet name="Overview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N14" i="1"/>
  <c r="M15" i="1"/>
  <c r="M14" i="1"/>
  <c r="D8" i="1"/>
  <c r="C9" i="1"/>
  <c r="D9" i="1" s="1"/>
  <c r="C8" i="1"/>
  <c r="C2" i="1"/>
  <c r="H9" i="1"/>
  <c r="I9" i="1" s="1"/>
  <c r="H8" i="1"/>
  <c r="I8" i="1" s="1"/>
  <c r="G10" i="1"/>
  <c r="G9" i="1"/>
  <c r="G8" i="1"/>
  <c r="D22" i="1"/>
  <c r="I22" i="1"/>
  <c r="C10" i="1" l="1"/>
  <c r="H10" i="1"/>
</calcChain>
</file>

<file path=xl/sharedStrings.xml><?xml version="1.0" encoding="utf-8"?>
<sst xmlns="http://schemas.openxmlformats.org/spreadsheetml/2006/main" count="38" uniqueCount="28">
  <si>
    <t>Stock Name</t>
  </si>
  <si>
    <t>PZZA</t>
  </si>
  <si>
    <t>UTI</t>
  </si>
  <si>
    <t>LAKE</t>
  </si>
  <si>
    <t>BOOT</t>
  </si>
  <si>
    <t>LRN</t>
  </si>
  <si>
    <t>CORE</t>
  </si>
  <si>
    <t>GRPN</t>
  </si>
  <si>
    <t>PRTS</t>
  </si>
  <si>
    <t>Total</t>
  </si>
  <si>
    <t>ZUMZ</t>
  </si>
  <si>
    <t>APEI</t>
  </si>
  <si>
    <t>RGR</t>
  </si>
  <si>
    <t>Weekly</t>
  </si>
  <si>
    <t>Monthly</t>
  </si>
  <si>
    <t>Calc'd on Monthly Data</t>
  </si>
  <si>
    <t>Calc'd on Weekly Data</t>
  </si>
  <si>
    <t>Portfolio 1</t>
  </si>
  <si>
    <t>Portfolio 2</t>
  </si>
  <si>
    <t>% Weight</t>
  </si>
  <si>
    <t>Expected Return</t>
  </si>
  <si>
    <t>Annualized</t>
  </si>
  <si>
    <t>Standard Deviation</t>
  </si>
  <si>
    <t>Sharpe Ratio</t>
  </si>
  <si>
    <t>Assumed Risk Free Rate</t>
  </si>
  <si>
    <t>* Sample period from 9/7/2018 to 9/8/2020</t>
  </si>
  <si>
    <t>* Source Data from finance.yahoo.com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</si>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</sst>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4" tint="0.399914548173467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4" tint="0.39991454817346722"/>
      </top>
      <bottom style="thin">
        <color theme="0" tint="-0.14993743705557422"/>
      </bottom>
      <diagonal/>
    </border>
    <border>
      <left/>
      <right/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4" tint="0.399914548173467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4" tint="0.399914548173467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3" borderId="2" xfId="0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10" fontId="4" fillId="3" borderId="3" xfId="0" applyNumberFormat="1" applyFont="1" applyFill="1" applyBorder="1" applyAlignment="1"/>
    <xf numFmtId="0" fontId="0" fillId="0" borderId="0" xfId="0" applyAlignment="1">
      <alignment horizontal="right"/>
    </xf>
    <xf numFmtId="10" fontId="0" fillId="0" borderId="0" xfId="0" applyNumberFormat="1"/>
    <xf numFmtId="166" fontId="2" fillId="2" borderId="1" xfId="1" applyNumberFormat="1" applyFont="1" applyFill="1" applyBorder="1"/>
    <xf numFmtId="0" fontId="3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0" fontId="0" fillId="0" borderId="9" xfId="1" applyNumberFormat="1" applyFont="1" applyBorder="1"/>
    <xf numFmtId="0" fontId="5" fillId="0" borderId="6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10" fontId="0" fillId="0" borderId="11" xfId="1" applyNumberFormat="1" applyFont="1" applyBorder="1"/>
    <xf numFmtId="0" fontId="5" fillId="0" borderId="5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10" fontId="0" fillId="0" borderId="13" xfId="1" applyNumberFormat="1" applyFont="1" applyBorder="1"/>
    <xf numFmtId="0" fontId="6" fillId="0" borderId="0" xfId="0" applyFont="1"/>
    <xf numFmtId="0" fontId="3" fillId="0" borderId="0" xfId="0" applyFont="1" applyAlignment="1">
      <alignment horizontal="right"/>
    </xf>
    <xf numFmtId="0" fontId="7" fillId="3" borderId="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zation%20-%20Cons.%20Disc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zation%20(Monthly)-%20Cons.%20Disc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Returns"/>
      <sheetName val="Var-Cov Matrix"/>
    </sheetNames>
    <sheetDataSet>
      <sheetData sheetId="0">
        <row r="8">
          <cell r="C8">
            <v>2.0891026520576585E-2</v>
          </cell>
          <cell r="D8">
            <v>1.0133947447634819E-2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Returns"/>
      <sheetName val="Var-Cov Matrix"/>
    </sheetNames>
    <sheetDataSet>
      <sheetData sheetId="0">
        <row r="8">
          <cell r="C8">
            <v>2.2504381979597567E-2</v>
          </cell>
          <cell r="D8">
            <v>5.5788263758950719E-2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28B2-901F-4EF5-93C5-22EF352274D9}">
  <dimension ref="B2:O28"/>
  <sheetViews>
    <sheetView showGridLines="0" tabSelected="1" zoomScale="130" zoomScaleNormal="130" workbookViewId="0"/>
  </sheetViews>
  <sheetFormatPr defaultRowHeight="15" outlineLevelCol="1" x14ac:dyDescent="0.25"/>
  <cols>
    <col min="1" max="1" width="2.7109375" customWidth="1"/>
    <col min="2" max="2" width="22.42578125" bestFit="1" customWidth="1"/>
    <col min="3" max="4" width="12.7109375" customWidth="1"/>
    <col min="5" max="6" width="2.7109375" customWidth="1"/>
    <col min="7" max="7" width="22.42578125" bestFit="1" customWidth="1"/>
    <col min="8" max="9" width="12.7109375" customWidth="1"/>
    <col min="10" max="10" width="2.7109375" customWidth="1"/>
    <col min="13" max="14" width="0" hidden="1" customWidth="1" outlineLevel="1"/>
    <col min="15" max="15" width="9.140625" collapsed="1"/>
  </cols>
  <sheetData>
    <row r="2" spans="2:14" x14ac:dyDescent="0.25">
      <c r="B2" s="6" t="s">
        <v>24</v>
      </c>
      <c r="C2" s="8">
        <f>(0.02 + 0.015) /2</f>
        <v>1.7500000000000002E-2</v>
      </c>
      <c r="G2" s="6"/>
    </row>
    <row r="4" spans="2:14" x14ac:dyDescent="0.25">
      <c r="B4" s="3" t="s">
        <v>17</v>
      </c>
      <c r="C4" s="3"/>
      <c r="D4" s="3"/>
      <c r="G4" s="3" t="s">
        <v>18</v>
      </c>
      <c r="H4" s="3"/>
      <c r="I4" s="3"/>
    </row>
    <row r="5" spans="2:14" x14ac:dyDescent="0.25">
      <c r="B5" s="4" t="s">
        <v>15</v>
      </c>
      <c r="C5" s="4"/>
      <c r="D5" s="4"/>
      <c r="G5" s="4" t="s">
        <v>16</v>
      </c>
      <c r="H5" s="4"/>
      <c r="I5" s="4"/>
    </row>
    <row r="6" spans="2:14" ht="6.95" customHeight="1" x14ac:dyDescent="0.25">
      <c r="B6" s="3"/>
      <c r="C6" s="3"/>
      <c r="D6" s="3"/>
      <c r="G6" s="3"/>
      <c r="H6" s="3"/>
      <c r="I6" s="3"/>
    </row>
    <row r="7" spans="2:14" x14ac:dyDescent="0.25">
      <c r="B7" s="9"/>
      <c r="C7" s="9" t="s">
        <v>14</v>
      </c>
      <c r="D7" s="9" t="s">
        <v>21</v>
      </c>
      <c r="G7" s="9"/>
      <c r="H7" s="9" t="s">
        <v>13</v>
      </c>
      <c r="I7" s="9" t="s">
        <v>21</v>
      </c>
    </row>
    <row r="8" spans="2:14" x14ac:dyDescent="0.25">
      <c r="B8" s="6" t="s">
        <v>20</v>
      </c>
      <c r="C8" s="7">
        <f>[2]Analysis!$D$8</f>
        <v>5.5788263758950719E-2</v>
      </c>
      <c r="D8" s="7">
        <f>C8 * 12</f>
        <v>0.66945916510740866</v>
      </c>
      <c r="G8" s="6" t="str">
        <f>B8</f>
        <v>Expected Return</v>
      </c>
      <c r="H8" s="7">
        <f>[1]Analysis!$D$8</f>
        <v>1.0133947447634819E-2</v>
      </c>
      <c r="I8" s="7">
        <f>H8 * 52</f>
        <v>0.52696526727701054</v>
      </c>
    </row>
    <row r="9" spans="2:14" x14ac:dyDescent="0.25">
      <c r="B9" s="6" t="s">
        <v>22</v>
      </c>
      <c r="C9" s="7">
        <f>[2]Analysis!$C$8</f>
        <v>2.2504381979597567E-2</v>
      </c>
      <c r="D9" s="7">
        <f>C9 * SQRT(12)</f>
        <v>7.7957465963200911E-2</v>
      </c>
      <c r="G9" s="6" t="str">
        <f t="shared" ref="G9:G10" si="0">B9</f>
        <v>Standard Deviation</v>
      </c>
      <c r="H9" s="7">
        <f>[1]Analysis!$C$8</f>
        <v>2.0891026520576585E-2</v>
      </c>
      <c r="I9" s="7">
        <f>H9 * SQRT(52)</f>
        <v>0.15064733463403385</v>
      </c>
    </row>
    <row r="10" spans="2:14" x14ac:dyDescent="0.25">
      <c r="B10" s="6" t="s">
        <v>23</v>
      </c>
      <c r="C10" s="7">
        <f>(C8 - $C$2 / 52) / C9</f>
        <v>2.4640412408429917</v>
      </c>
      <c r="G10" s="6" t="str">
        <f t="shared" si="0"/>
        <v>Sharpe Ratio</v>
      </c>
      <c r="H10" s="7">
        <f>(H8 - $C$2 / 52) / H9</f>
        <v>0.46897690625429128</v>
      </c>
      <c r="I10" s="7"/>
    </row>
    <row r="11" spans="2:14" x14ac:dyDescent="0.25">
      <c r="B11" s="6"/>
      <c r="G11" s="6"/>
    </row>
    <row r="13" spans="2:14" x14ac:dyDescent="0.25">
      <c r="B13" s="1" t="s">
        <v>0</v>
      </c>
      <c r="C13" s="21" t="s">
        <v>27</v>
      </c>
      <c r="D13" s="1" t="s">
        <v>19</v>
      </c>
      <c r="G13" s="1" t="s">
        <v>0</v>
      </c>
      <c r="H13" s="21" t="s">
        <v>27</v>
      </c>
      <c r="I13" s="1" t="s">
        <v>19</v>
      </c>
    </row>
    <row r="14" spans="2:14" x14ac:dyDescent="0.25">
      <c r="B14" s="10" t="s">
        <v>10</v>
      </c>
      <c r="C14" s="11"/>
      <c r="D14" s="12">
        <v>0.21369949571548533</v>
      </c>
      <c r="G14" s="10" t="s">
        <v>1</v>
      </c>
      <c r="H14" s="11"/>
      <c r="I14" s="12">
        <v>0.40764673055167999</v>
      </c>
      <c r="M14" s="20" t="str">
        <f>C7</f>
        <v>Monthly</v>
      </c>
      <c r="N14" t="str">
        <f>_xlfn.TEXTJOIN(""", """, TRUE, B14:B21)</f>
        <v>ZUMZ", "LAKE", "APEI", "LRN", "PZZA", "PRTS", "RGR", "UTI</v>
      </c>
    </row>
    <row r="15" spans="2:14" x14ac:dyDescent="0.25">
      <c r="B15" s="13" t="s">
        <v>3</v>
      </c>
      <c r="C15" s="14"/>
      <c r="D15" s="15">
        <v>0.18218841913182696</v>
      </c>
      <c r="G15" s="13" t="s">
        <v>2</v>
      </c>
      <c r="H15" s="14"/>
      <c r="I15" s="15">
        <v>0.20233004084557774</v>
      </c>
      <c r="M15" s="20" t="str">
        <f>H7</f>
        <v>Weekly</v>
      </c>
      <c r="N15" t="str">
        <f>_xlfn.TEXTJOIN(""", """, TRUE, B14:B21)</f>
        <v>ZUMZ", "LAKE", "APEI", "LRN", "PZZA", "PRTS", "RGR", "UTI</v>
      </c>
    </row>
    <row r="16" spans="2:14" x14ac:dyDescent="0.25">
      <c r="B16" s="13" t="s">
        <v>11</v>
      </c>
      <c r="C16" s="14"/>
      <c r="D16" s="15">
        <v>0.13971902230888736</v>
      </c>
      <c r="G16" s="13" t="s">
        <v>3</v>
      </c>
      <c r="H16" s="14"/>
      <c r="I16" s="15">
        <v>0.10646380933200374</v>
      </c>
    </row>
    <row r="17" spans="2:9" x14ac:dyDescent="0.25">
      <c r="B17" s="13" t="s">
        <v>5</v>
      </c>
      <c r="C17" s="14"/>
      <c r="D17" s="15">
        <v>0.1134024719920993</v>
      </c>
      <c r="G17" s="13" t="s">
        <v>4</v>
      </c>
      <c r="H17" s="14"/>
      <c r="I17" s="15">
        <v>8.9289447457883947E-2</v>
      </c>
    </row>
    <row r="18" spans="2:9" x14ac:dyDescent="0.25">
      <c r="B18" s="13" t="s">
        <v>1</v>
      </c>
      <c r="C18" s="14"/>
      <c r="D18" s="15">
        <v>0.10680214844750766</v>
      </c>
      <c r="G18" s="13" t="s">
        <v>5</v>
      </c>
      <c r="H18" s="14"/>
      <c r="I18" s="15">
        <v>6.4445111543469033E-2</v>
      </c>
    </row>
    <row r="19" spans="2:9" x14ac:dyDescent="0.25">
      <c r="B19" s="13" t="s">
        <v>8</v>
      </c>
      <c r="C19" s="14"/>
      <c r="D19" s="15">
        <v>9.1716690808459303E-2</v>
      </c>
      <c r="G19" s="13" t="s">
        <v>6</v>
      </c>
      <c r="H19" s="14"/>
      <c r="I19" s="15">
        <v>6.0076102328331639E-2</v>
      </c>
    </row>
    <row r="20" spans="2:9" x14ac:dyDescent="0.25">
      <c r="B20" s="13" t="s">
        <v>12</v>
      </c>
      <c r="C20" s="14"/>
      <c r="D20" s="15">
        <v>8.5617300695983403E-2</v>
      </c>
      <c r="G20" s="13" t="s">
        <v>7</v>
      </c>
      <c r="H20" s="14"/>
      <c r="I20" s="15">
        <v>3.7777206456570421E-2</v>
      </c>
    </row>
    <row r="21" spans="2:9" x14ac:dyDescent="0.25">
      <c r="B21" s="16" t="s">
        <v>2</v>
      </c>
      <c r="C21" s="17"/>
      <c r="D21" s="18">
        <v>6.6854450899750784E-2</v>
      </c>
      <c r="G21" s="16" t="s">
        <v>8</v>
      </c>
      <c r="H21" s="17"/>
      <c r="I21" s="18">
        <v>3.1971551484483413E-2</v>
      </c>
    </row>
    <row r="22" spans="2:9" x14ac:dyDescent="0.25">
      <c r="B22" s="2" t="s">
        <v>9</v>
      </c>
      <c r="C22" s="2"/>
      <c r="D22" s="5">
        <f>SUM(D14:D21)</f>
        <v>1.0000000000000002</v>
      </c>
      <c r="G22" s="2" t="s">
        <v>9</v>
      </c>
      <c r="H22" s="2"/>
      <c r="I22" s="5">
        <f>SUM(I14:I21)</f>
        <v>0.99999999999999978</v>
      </c>
    </row>
    <row r="25" spans="2:9" x14ac:dyDescent="0.25">
      <c r="B25" s="19" t="s">
        <v>25</v>
      </c>
    </row>
    <row r="26" spans="2:9" x14ac:dyDescent="0.25">
      <c r="B26" s="19" t="s">
        <v>26</v>
      </c>
    </row>
    <row r="27" spans="2:9" x14ac:dyDescent="0.25">
      <c r="B27" s="19"/>
    </row>
    <row r="28" spans="2:9" x14ac:dyDescent="0.25">
      <c r="B28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4B7350-ED69-4248-B162-A39B3869DA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17372B-4F17-49A2-A89E-673A628AEA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BD68F0-5A81-44F3-B865-5666FA42D7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2020-09-08T13:44:47Z</dcterms:created>
  <dcterms:modified xsi:type="dcterms:W3CDTF">2020-09-08T14:54:46Z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