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4 - Exams/Final Exam/PDF Submission/Solution Checks/"/>
    </mc:Choice>
  </mc:AlternateContent>
  <xr:revisionPtr revIDLastSave="553" documentId="8_{95246F2C-C168-41E5-A1C7-009DBE91BAA9}" xr6:coauthVersionLast="46" xr6:coauthVersionMax="46" xr10:uidLastSave="{A0FA2C81-E73B-4506-8848-1FBDC858F5FB}"/>
  <bookViews>
    <workbookView xWindow="-120" yWindow="-120" windowWidth="29040" windowHeight="15840" activeTab="1" xr2:uid="{13749BB5-FA31-4FD1-84DD-A03444A0C98E}"/>
  </bookViews>
  <sheets>
    <sheet name="Problem 1" sheetId="1" r:id="rId1"/>
    <sheet name="Problem 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2" l="1"/>
  <c r="K6" i="1"/>
  <c r="K5" i="1"/>
  <c r="K4" i="1"/>
  <c r="K3" i="1"/>
  <c r="E15" i="1"/>
  <c r="C17" i="1"/>
  <c r="F3" i="1"/>
  <c r="F7" i="1"/>
  <c r="F4" i="1"/>
  <c r="F8" i="1"/>
  <c r="F5" i="1"/>
  <c r="F9" i="1"/>
  <c r="H5" i="1"/>
  <c r="H4" i="1"/>
  <c r="H3" i="1"/>
</calcChain>
</file>

<file path=xl/sharedStrings.xml><?xml version="1.0" encoding="utf-8"?>
<sst xmlns="http://schemas.openxmlformats.org/spreadsheetml/2006/main" count="35" uniqueCount="34">
  <si>
    <t>Homes</t>
  </si>
  <si>
    <t>Duplex</t>
  </si>
  <si>
    <t>MinPark</t>
  </si>
  <si>
    <t>Percent Threshold</t>
  </si>
  <si>
    <t># Threshold</t>
  </si>
  <si>
    <t>Actually Developed</t>
  </si>
  <si>
    <t>Meets Criteria?</t>
  </si>
  <si>
    <t>numNewBuilds[b] &gt;= newBuildPercShare[b] * sum[b](numNewBuilds[b]), forall b in Businesses</t>
  </si>
  <si>
    <t>old</t>
  </si>
  <si>
    <t>new</t>
  </si>
  <si>
    <t>total</t>
  </si>
  <si>
    <t>cost</t>
  </si>
  <si>
    <t>implied demos</t>
  </si>
  <si>
    <t>Node 1</t>
  </si>
  <si>
    <t>Fathomed:</t>
  </si>
  <si>
    <t>Fathomed: Infeasible Solution</t>
  </si>
  <si>
    <t>Round 2: Try to make y integer</t>
  </si>
  <si>
    <t>Round 3: Try to make x integer</t>
  </si>
  <si>
    <t>Round 4: Try to make y integer</t>
  </si>
  <si>
    <t>Current &amp; Final Optimal Integer feasible solution</t>
  </si>
  <si>
    <t>Integer feasible, but less than incumbent solution</t>
  </si>
  <si>
    <t>Cannot have y&gt;=2 while x = 6</t>
  </si>
  <si>
    <t>(Infeas.) Solution would be 2.5*6 + 5*2 = 27, (&gt;=26)</t>
  </si>
  <si>
    <t>Cannot have y&gt;=3 while x = 4</t>
  </si>
  <si>
    <t>(Infeas.) Solution would be 2.5*4 + 5*3 = 28, (&gt;=26)</t>
  </si>
  <si>
    <t xml:space="preserve">Finished here since node 5 children </t>
  </si>
  <si>
    <t>Round 1: Solved by AMPL: Fix x=4 and solve for y (see code above)</t>
  </si>
  <si>
    <t>found nothing better and/or feasible</t>
  </si>
  <si>
    <t>Node 2: try lower y &lt;= 2</t>
  </si>
  <si>
    <t>Node  3: try upper y &gt;= 3</t>
  </si>
  <si>
    <t>Node 5: try upper x &gt;= 6</t>
  </si>
  <si>
    <t>Node 4: try lower x &lt;= 5</t>
  </si>
  <si>
    <t>Node 6:  try lower y &lt;= 1</t>
  </si>
  <si>
    <t>Node 7: try upper y &gt;=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</si>
</sst>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43" fontId="1" fillId="0" borderId="0" applyFont="0" applyFill="0" applyBorder="0" applyAlignment="0" applyProtection="0"/>
    <xf numFmtId="0" fontId="6" fillId="4" borderId="3" applyNumberFormat="0" applyAlignment="0" applyProtection="0"/>
  </cellStyleXfs>
  <cellXfs count="19">
    <xf numFmtId="0" fontId="0" fillId="0" borderId="0" xfId="0"/>
    <xf numFmtId="9" fontId="2" fillId="2" borderId="0" xfId="2" applyNumberFormat="1"/>
    <xf numFmtId="0" fontId="2" fillId="2" borderId="0" xfId="2"/>
    <xf numFmtId="0" fontId="3" fillId="3" borderId="1" xfId="3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center" wrapText="1"/>
    </xf>
    <xf numFmtId="164" fontId="5" fillId="0" borderId="0" xfId="1" applyNumberFormat="1" applyFont="1"/>
    <xf numFmtId="43" fontId="0" fillId="0" borderId="0" xfId="4" applyFont="1"/>
    <xf numFmtId="41" fontId="0" fillId="0" borderId="0" xfId="0" applyNumberFormat="1"/>
    <xf numFmtId="0" fontId="4" fillId="0" borderId="0" xfId="0" applyFont="1" applyAlignment="1">
      <alignment horizontal="right"/>
    </xf>
    <xf numFmtId="0" fontId="6" fillId="4" borderId="3" xfId="5"/>
    <xf numFmtId="0" fontId="0" fillId="0" borderId="0" xfId="0" applyAlignment="1">
      <alignment horizontal="centerContinuous"/>
    </xf>
    <xf numFmtId="0" fontId="0" fillId="0" borderId="2" xfId="0" applyBorder="1"/>
    <xf numFmtId="0" fontId="7" fillId="0" borderId="2" xfId="0" applyFont="1" applyBorder="1" applyAlignment="1">
      <alignment horizontal="right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 indent="2"/>
    </xf>
    <xf numFmtId="0" fontId="4" fillId="0" borderId="0" xfId="0" applyFont="1" applyAlignment="1">
      <alignment horizontal="right" indent="3"/>
    </xf>
  </cellXfs>
  <cellStyles count="6">
    <cellStyle name="Bad" xfId="2" builtinId="27"/>
    <cellStyle name="Comma" xfId="4" builtinId="3"/>
    <cellStyle name="Input" xfId="3" builtinId="20"/>
    <cellStyle name="Normal" xfId="0" builtinId="0"/>
    <cellStyle name="Output" xfId="5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256761</xdr:colOff>
      <xdr:row>17</xdr:row>
      <xdr:rowOff>974</xdr:rowOff>
    </xdr:from>
    <xdr:to>
      <xdr:col>6</xdr:col>
      <xdr:colOff>270208</xdr:colOff>
      <xdr:row>21</xdr:row>
      <xdr:rowOff>153374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4DD5FFE-8FC7-4323-A321-5678E4221B7C}"/>
            </a:ext>
          </a:extLst>
        </xdr:cNvPr>
        <xdr:cNvSpPr>
          <a:spLocks/>
        </xdr:cNvSpPr>
      </xdr:nvSpPr>
      <xdr:spPr>
        <a:xfrm>
          <a:off x="1466996" y="4191974"/>
          <a:ext cx="1828800" cy="9144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24.5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5, y = 2 </a:t>
          </a:r>
        </a:p>
      </xdr:txBody>
    </xdr:sp>
    <xdr:clientData/>
  </xdr:twoCellAnchor>
  <xdr:twoCellAnchor>
    <xdr:from>
      <xdr:col>10</xdr:col>
      <xdr:colOff>179946</xdr:colOff>
      <xdr:row>1</xdr:row>
      <xdr:rowOff>66262</xdr:rowOff>
    </xdr:from>
    <xdr:to>
      <xdr:col>13</xdr:col>
      <xdr:colOff>193393</xdr:colOff>
      <xdr:row>6</xdr:row>
      <xdr:rowOff>28162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9A66437-73DA-4378-B06F-D3C216722169}"/>
            </a:ext>
          </a:extLst>
        </xdr:cNvPr>
        <xdr:cNvSpPr>
          <a:spLocks/>
        </xdr:cNvSpPr>
      </xdr:nvSpPr>
      <xdr:spPr>
        <a:xfrm>
          <a:off x="5626005" y="256762"/>
          <a:ext cx="1828800" cy="9144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2"/>
              </a:solidFill>
            </a:rPr>
            <a:t>Z</a:t>
          </a:r>
          <a:r>
            <a:rPr lang="en-US" sz="1200" baseline="30000">
              <a:solidFill>
                <a:schemeClr val="tx2"/>
              </a:solidFill>
            </a:rPr>
            <a:t>*</a:t>
          </a:r>
          <a:r>
            <a:rPr lang="en-US" sz="1200" baseline="-25000">
              <a:solidFill>
                <a:schemeClr val="tx2"/>
              </a:solidFill>
            </a:rPr>
            <a:t>LP</a:t>
          </a:r>
          <a:r>
            <a:rPr lang="en-US" sz="1200" baseline="0">
              <a:solidFill>
                <a:schemeClr val="tx2"/>
              </a:solidFill>
            </a:rPr>
            <a:t> = 26.8</a:t>
          </a:r>
        </a:p>
        <a:p>
          <a:pPr algn="ctr"/>
          <a:r>
            <a:rPr lang="en-US" sz="1200" baseline="0">
              <a:solidFill>
                <a:schemeClr val="tx2"/>
              </a:solidFill>
            </a:rPr>
            <a:t>x = 4, y =  2.8</a:t>
          </a:r>
        </a:p>
      </xdr:txBody>
    </xdr:sp>
    <xdr:clientData/>
  </xdr:twoCellAnchor>
  <xdr:twoCellAnchor>
    <xdr:from>
      <xdr:col>6</xdr:col>
      <xdr:colOff>467872</xdr:colOff>
      <xdr:row>9</xdr:row>
      <xdr:rowOff>12935</xdr:rowOff>
    </xdr:from>
    <xdr:to>
      <xdr:col>9</xdr:col>
      <xdr:colOff>481319</xdr:colOff>
      <xdr:row>13</xdr:row>
      <xdr:rowOff>165335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77CE4CC-79E8-41F7-8C65-C4369F1F066F}"/>
            </a:ext>
          </a:extLst>
        </xdr:cNvPr>
        <xdr:cNvSpPr>
          <a:spLocks/>
        </xdr:cNvSpPr>
      </xdr:nvSpPr>
      <xdr:spPr>
        <a:xfrm>
          <a:off x="3493460" y="2108435"/>
          <a:ext cx="1828800" cy="9144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25.33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5.33, y =  2</a:t>
          </a:r>
        </a:p>
      </xdr:txBody>
    </xdr:sp>
    <xdr:clientData/>
  </xdr:twoCellAnchor>
  <xdr:twoCellAnchor>
    <xdr:from>
      <xdr:col>13</xdr:col>
      <xdr:colOff>484287</xdr:colOff>
      <xdr:row>9</xdr:row>
      <xdr:rowOff>58465</xdr:rowOff>
    </xdr:from>
    <xdr:to>
      <xdr:col>16</xdr:col>
      <xdr:colOff>497734</xdr:colOff>
      <xdr:row>14</xdr:row>
      <xdr:rowOff>20365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A66E0A-EB13-489D-AFB0-584BF48B1529}"/>
            </a:ext>
          </a:extLst>
        </xdr:cNvPr>
        <xdr:cNvSpPr>
          <a:spLocks/>
        </xdr:cNvSpPr>
      </xdr:nvSpPr>
      <xdr:spPr>
        <a:xfrm>
          <a:off x="7745699" y="2153965"/>
          <a:ext cx="1828800" cy="914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Infeasible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with y &gt;= 3</a:t>
          </a:r>
        </a:p>
      </xdr:txBody>
    </xdr:sp>
    <xdr:clientData/>
  </xdr:twoCellAnchor>
  <xdr:twoCellAnchor>
    <xdr:from>
      <xdr:col>10</xdr:col>
      <xdr:colOff>167094</xdr:colOff>
      <xdr:row>17</xdr:row>
      <xdr:rowOff>974</xdr:rowOff>
    </xdr:from>
    <xdr:to>
      <xdr:col>13</xdr:col>
      <xdr:colOff>180541</xdr:colOff>
      <xdr:row>21</xdr:row>
      <xdr:rowOff>153374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FDD48AD-2F73-4FC1-9AEC-B6685E3ABA37}"/>
            </a:ext>
          </a:extLst>
        </xdr:cNvPr>
        <xdr:cNvSpPr>
          <a:spLocks/>
        </xdr:cNvSpPr>
      </xdr:nvSpPr>
      <xdr:spPr>
        <a:xfrm>
          <a:off x="5613153" y="4191974"/>
          <a:ext cx="1828800" cy="914400"/>
        </a:xfrm>
        <a:prstGeom prst="ellipse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24.6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6, y = 1.6 </a:t>
          </a:r>
        </a:p>
      </xdr:txBody>
    </xdr:sp>
    <xdr:clientData/>
  </xdr:twoCellAnchor>
  <xdr:twoCellAnchor>
    <xdr:from>
      <xdr:col>6</xdr:col>
      <xdr:colOff>467870</xdr:colOff>
      <xdr:row>26</xdr:row>
      <xdr:rowOff>152498</xdr:rowOff>
    </xdr:from>
    <xdr:to>
      <xdr:col>9</xdr:col>
      <xdr:colOff>481317</xdr:colOff>
      <xdr:row>31</xdr:row>
      <xdr:rowOff>114398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E9BDF1D-03FD-41CA-B370-02B884CD5184}"/>
            </a:ext>
          </a:extLst>
        </xdr:cNvPr>
        <xdr:cNvSpPr>
          <a:spLocks/>
        </xdr:cNvSpPr>
      </xdr:nvSpPr>
      <xdr:spPr>
        <a:xfrm>
          <a:off x="3493458" y="6438998"/>
          <a:ext cx="1828800" cy="914400"/>
        </a:xfrm>
        <a:prstGeom prst="ellipse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Z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*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LP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 = 23.5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+mn-lt"/>
              <a:ea typeface="+mn-ea"/>
              <a:cs typeface="+mn-cs"/>
            </a:rPr>
            <a:t>x = 7, y =  1</a:t>
          </a:r>
        </a:p>
      </xdr:txBody>
    </xdr:sp>
    <xdr:clientData/>
  </xdr:twoCellAnchor>
  <xdr:twoCellAnchor>
    <xdr:from>
      <xdr:col>13</xdr:col>
      <xdr:colOff>471434</xdr:colOff>
      <xdr:row>26</xdr:row>
      <xdr:rowOff>152498</xdr:rowOff>
    </xdr:from>
    <xdr:to>
      <xdr:col>16</xdr:col>
      <xdr:colOff>484881</xdr:colOff>
      <xdr:row>31</xdr:row>
      <xdr:rowOff>114398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75550D6-5835-4C62-A3C0-652C9E14A3F9}"/>
            </a:ext>
          </a:extLst>
        </xdr:cNvPr>
        <xdr:cNvSpPr>
          <a:spLocks/>
        </xdr:cNvSpPr>
      </xdr:nvSpPr>
      <xdr:spPr>
        <a:xfrm>
          <a:off x="7732846" y="6438998"/>
          <a:ext cx="1828800" cy="914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363636"/>
              </a:solidFill>
              <a:effectLst/>
              <a:uLnTx/>
              <a:uFillTx/>
              <a:latin typeface="+mn-lt"/>
              <a:ea typeface="+mn-ea"/>
              <a:cs typeface="+mn-cs"/>
            </a:rPr>
            <a:t>Infeasible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363636"/>
              </a:solidFill>
              <a:effectLst/>
              <a:uLnTx/>
              <a:uFillTx/>
              <a:latin typeface="+mn-lt"/>
              <a:ea typeface="+mn-ea"/>
              <a:cs typeface="+mn-cs"/>
            </a:rPr>
            <a:t>with y &gt;= 2 while x = 6</a:t>
          </a:r>
        </a:p>
      </xdr:txBody>
    </xdr:sp>
    <xdr:clientData/>
  </xdr:twoCellAnchor>
  <xdr:twoCellAnchor>
    <xdr:from>
      <xdr:col>8</xdr:col>
      <xdr:colOff>172036</xdr:colOff>
      <xdr:row>6</xdr:row>
      <xdr:rowOff>28162</xdr:rowOff>
    </xdr:from>
    <xdr:to>
      <xdr:col>11</xdr:col>
      <xdr:colOff>489229</xdr:colOff>
      <xdr:row>9</xdr:row>
      <xdr:rowOff>12935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D13A90D-164C-48A3-920B-3C4C5D099E0E}"/>
            </a:ext>
          </a:extLst>
        </xdr:cNvPr>
        <xdr:cNvCxnSpPr>
          <a:stCxn id="4" idx="0"/>
          <a:endCxn id="3" idx="4"/>
        </xdr:cNvCxnSpPr>
      </xdr:nvCxnSpPr>
      <xdr:spPr>
        <a:xfrm flipV="1">
          <a:off x="4407860" y="1171162"/>
          <a:ext cx="2132545" cy="937273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489229</xdr:colOff>
      <xdr:row>6</xdr:row>
      <xdr:rowOff>28162</xdr:rowOff>
    </xdr:from>
    <xdr:to>
      <xdr:col>15</xdr:col>
      <xdr:colOff>188452</xdr:colOff>
      <xdr:row>9</xdr:row>
      <xdr:rowOff>58465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E53B872-6BF5-475F-AEB7-82487BD1D409}"/>
            </a:ext>
          </a:extLst>
        </xdr:cNvPr>
        <xdr:cNvCxnSpPr>
          <a:stCxn id="5" idx="0"/>
          <a:endCxn id="3" idx="4"/>
        </xdr:cNvCxnSpPr>
      </xdr:nvCxnSpPr>
      <xdr:spPr>
        <a:xfrm flipH="1" flipV="1">
          <a:off x="6540405" y="1171162"/>
          <a:ext cx="2119694" cy="982803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566043</xdr:colOff>
      <xdr:row>13</xdr:row>
      <xdr:rowOff>165335</xdr:rowOff>
    </xdr:from>
    <xdr:to>
      <xdr:col>8</xdr:col>
      <xdr:colOff>172036</xdr:colOff>
      <xdr:row>17</xdr:row>
      <xdr:rowOff>974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AE5455E-BBCA-4E73-BD8B-4E75F07F0028}"/>
            </a:ext>
          </a:extLst>
        </xdr:cNvPr>
        <xdr:cNvCxnSpPr>
          <a:stCxn id="2" idx="0"/>
          <a:endCxn id="4" idx="4"/>
        </xdr:cNvCxnSpPr>
      </xdr:nvCxnSpPr>
      <xdr:spPr>
        <a:xfrm flipV="1">
          <a:off x="2381396" y="3022835"/>
          <a:ext cx="2026464" cy="1169139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172036</xdr:colOff>
      <xdr:row>13</xdr:row>
      <xdr:rowOff>165335</xdr:rowOff>
    </xdr:from>
    <xdr:to>
      <xdr:col>11</xdr:col>
      <xdr:colOff>476377</xdr:colOff>
      <xdr:row>17</xdr:row>
      <xdr:rowOff>974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FB5EC5D-DE42-4DE1-BE91-8CB303C0A108}"/>
            </a:ext>
          </a:extLst>
        </xdr:cNvPr>
        <xdr:cNvCxnSpPr>
          <a:stCxn id="6" idx="0"/>
          <a:endCxn id="4" idx="4"/>
        </xdr:cNvCxnSpPr>
      </xdr:nvCxnSpPr>
      <xdr:spPr>
        <a:xfrm flipH="1" flipV="1">
          <a:off x="4407860" y="3022835"/>
          <a:ext cx="2119693" cy="1169139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172034</xdr:colOff>
      <xdr:row>21</xdr:row>
      <xdr:rowOff>153374</xdr:rowOff>
    </xdr:from>
    <xdr:to>
      <xdr:col>11</xdr:col>
      <xdr:colOff>476377</xdr:colOff>
      <xdr:row>26</xdr:row>
      <xdr:rowOff>152498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1964A84-44B6-4D27-A345-9BC11B1A18C0}"/>
            </a:ext>
          </a:extLst>
        </xdr:cNvPr>
        <xdr:cNvCxnSpPr>
          <a:stCxn id="7" idx="0"/>
          <a:endCxn id="6" idx="4"/>
        </xdr:cNvCxnSpPr>
      </xdr:nvCxnSpPr>
      <xdr:spPr>
        <a:xfrm flipV="1">
          <a:off x="4407858" y="5106374"/>
          <a:ext cx="2119695" cy="1332624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476377</xdr:colOff>
      <xdr:row>21</xdr:row>
      <xdr:rowOff>153374</xdr:rowOff>
    </xdr:from>
    <xdr:to>
      <xdr:col>15</xdr:col>
      <xdr:colOff>175599</xdr:colOff>
      <xdr:row>26</xdr:row>
      <xdr:rowOff>152498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6958BA72-7378-486C-8CB1-A892051CF578}"/>
            </a:ext>
          </a:extLst>
        </xdr:cNvPr>
        <xdr:cNvCxnSpPr>
          <a:stCxn id="8" idx="0"/>
          <a:endCxn id="6" idx="4"/>
        </xdr:cNvCxnSpPr>
      </xdr:nvCxnSpPr>
      <xdr:spPr>
        <a:xfrm flipH="1" flipV="1">
          <a:off x="6527553" y="5106374"/>
          <a:ext cx="2119693" cy="1332624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PA Excel Theme (Dark Font)">
  <a:themeElements>
    <a:clrScheme name="Custom 13">
      <a:dk1>
        <a:srgbClr val="363636"/>
      </a:dk1>
      <a:lt1>
        <a:sysClr val="window" lastClr="FFFFFF"/>
      </a:lt1>
      <a:dk2>
        <a:srgbClr val="363636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72E-2E03-44F7-817D-AFC9835123F9}">
  <dimension ref="B2:K17"/>
  <sheetViews>
    <sheetView zoomScale="145" zoomScaleNormal="145" workbookViewId="0">
      <selection activeCell="C25" sqref="C25"/>
    </sheetView>
  </sheetViews>
  <sheetFormatPr defaultRowHeight="15" x14ac:dyDescent="0.25"/>
  <cols>
    <col min="1" max="1" width="2.7109375" customWidth="1"/>
    <col min="2" max="2" width="9.140625" style="6"/>
    <col min="3" max="3" width="14.7109375" customWidth="1"/>
    <col min="4" max="4" width="2.7109375" customWidth="1"/>
    <col min="5" max="6" width="14.7109375" customWidth="1"/>
    <col min="11" max="11" width="11.7109375" bestFit="1" customWidth="1"/>
  </cols>
  <sheetData>
    <row r="2" spans="2:11" s="4" customFormat="1" ht="30" x14ac:dyDescent="0.25">
      <c r="B2" s="5"/>
      <c r="C2" s="4" t="s">
        <v>5</v>
      </c>
      <c r="E2" s="7" t="s">
        <v>3</v>
      </c>
      <c r="F2" s="7" t="s">
        <v>4</v>
      </c>
      <c r="H2" s="4" t="s">
        <v>6</v>
      </c>
    </row>
    <row r="3" spans="2:11" x14ac:dyDescent="0.25">
      <c r="B3" s="6" t="s">
        <v>0</v>
      </c>
      <c r="C3" s="3">
        <v>17</v>
      </c>
      <c r="E3" s="1">
        <v>0.1</v>
      </c>
      <c r="F3" s="2">
        <f>E3 * SUM($C$3:$C$5)</f>
        <v>8.5</v>
      </c>
      <c r="H3" t="b">
        <f>C3 &gt;= F3</f>
        <v>1</v>
      </c>
      <c r="J3">
        <v>150000</v>
      </c>
      <c r="K3" s="10">
        <f>J3 * C3</f>
        <v>2550000</v>
      </c>
    </row>
    <row r="4" spans="2:11" x14ac:dyDescent="0.25">
      <c r="B4" s="6" t="s">
        <v>1</v>
      </c>
      <c r="C4" s="3">
        <v>62</v>
      </c>
      <c r="E4" s="1">
        <v>0.2</v>
      </c>
      <c r="F4" s="2">
        <f>E4 * SUM($C$3:$C$5)</f>
        <v>17</v>
      </c>
      <c r="H4" t="b">
        <f t="shared" ref="H4:H5" si="0">C4 &gt;= F4</f>
        <v>1</v>
      </c>
      <c r="J4">
        <v>190000</v>
      </c>
      <c r="K4" s="10">
        <f t="shared" ref="K4:K5" si="1">J4 * C4</f>
        <v>11780000</v>
      </c>
    </row>
    <row r="5" spans="2:11" x14ac:dyDescent="0.25">
      <c r="B5" s="6" t="s">
        <v>2</v>
      </c>
      <c r="C5" s="3">
        <v>6</v>
      </c>
      <c r="E5" s="1">
        <v>0.05</v>
      </c>
      <c r="F5" s="2">
        <f>E5 * SUM($C$3:$C$5)</f>
        <v>4.25</v>
      </c>
      <c r="H5" t="b">
        <f t="shared" si="0"/>
        <v>1</v>
      </c>
      <c r="J5">
        <v>20000</v>
      </c>
      <c r="K5" s="10">
        <f t="shared" si="1"/>
        <v>120000</v>
      </c>
    </row>
    <row r="6" spans="2:11" x14ac:dyDescent="0.25">
      <c r="K6" s="10">
        <f>SUMPRODUCT(J3:J5, C3:C5)</f>
        <v>14450000</v>
      </c>
    </row>
    <row r="7" spans="2:11" x14ac:dyDescent="0.25">
      <c r="F7" s="8">
        <f>F3/SUM($C$3:$C$5)</f>
        <v>0.1</v>
      </c>
    </row>
    <row r="8" spans="2:11" x14ac:dyDescent="0.25">
      <c r="F8" s="8">
        <f t="shared" ref="F8:F9" si="2">F4/SUM($C$3:$C$5)</f>
        <v>0.2</v>
      </c>
    </row>
    <row r="9" spans="2:11" x14ac:dyDescent="0.25">
      <c r="F9" s="8">
        <f t="shared" si="2"/>
        <v>0.05</v>
      </c>
    </row>
    <row r="11" spans="2:11" x14ac:dyDescent="0.25">
      <c r="C11" t="s">
        <v>7</v>
      </c>
    </row>
    <row r="14" spans="2:11" x14ac:dyDescent="0.25">
      <c r="C14" t="s">
        <v>11</v>
      </c>
      <c r="E14" t="s">
        <v>12</v>
      </c>
    </row>
    <row r="15" spans="2:11" x14ac:dyDescent="0.25">
      <c r="B15" s="6" t="s">
        <v>8</v>
      </c>
      <c r="C15" s="10">
        <v>548000</v>
      </c>
      <c r="E15" s="9">
        <f>C15 / 4000</f>
        <v>137</v>
      </c>
    </row>
    <row r="16" spans="2:11" x14ac:dyDescent="0.25">
      <c r="B16" s="6" t="s">
        <v>9</v>
      </c>
      <c r="C16" s="10">
        <v>14450000</v>
      </c>
    </row>
    <row r="17" spans="2:3" x14ac:dyDescent="0.25">
      <c r="B17" s="6" t="s">
        <v>10</v>
      </c>
      <c r="C17" s="10">
        <f>SUM(C15:C16)</f>
        <v>14998000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06EB-489A-46D0-97F2-4F17DCF836F2}">
  <dimension ref="B2:W35"/>
  <sheetViews>
    <sheetView showGridLines="0" tabSelected="1" zoomScale="107" zoomScaleNormal="107" workbookViewId="0">
      <selection activeCell="Q6" sqref="Q6"/>
    </sheetView>
  </sheetViews>
  <sheetFormatPr defaultRowHeight="15" x14ac:dyDescent="0.25"/>
  <sheetData>
    <row r="2" spans="4:23" x14ac:dyDescent="0.25">
      <c r="D2" s="14"/>
      <c r="E2" s="14"/>
      <c r="F2" s="14"/>
      <c r="G2" s="14"/>
      <c r="H2" s="14"/>
      <c r="I2" s="14"/>
      <c r="J2" s="15" t="s">
        <v>26</v>
      </c>
    </row>
    <row r="3" spans="4:23" x14ac:dyDescent="0.25">
      <c r="J3" s="11" t="s">
        <v>13</v>
      </c>
    </row>
    <row r="4" spans="4:23" x14ac:dyDescent="0.25">
      <c r="V4">
        <v>2.5</v>
      </c>
      <c r="W4" s="3">
        <v>4</v>
      </c>
    </row>
    <row r="5" spans="4:23" x14ac:dyDescent="0.25">
      <c r="V5">
        <v>6</v>
      </c>
      <c r="W5" s="3">
        <v>3</v>
      </c>
    </row>
    <row r="6" spans="4:23" x14ac:dyDescent="0.25">
      <c r="W6" s="12">
        <f>SUMPRODUCT(W4:W5, V4:V5)</f>
        <v>28</v>
      </c>
    </row>
    <row r="10" spans="4:23" x14ac:dyDescent="0.25">
      <c r="E10" s="14"/>
      <c r="F10" s="14"/>
      <c r="G10" s="15" t="s">
        <v>16</v>
      </c>
    </row>
    <row r="11" spans="4:23" x14ac:dyDescent="0.25">
      <c r="G11" s="17" t="s">
        <v>28</v>
      </c>
      <c r="N11" s="16" t="s">
        <v>29</v>
      </c>
    </row>
    <row r="15" spans="4:23" x14ac:dyDescent="0.25">
      <c r="O15" t="s">
        <v>15</v>
      </c>
    </row>
    <row r="16" spans="4:23" x14ac:dyDescent="0.25">
      <c r="O16" s="13" t="s">
        <v>23</v>
      </c>
      <c r="P16" s="13"/>
      <c r="Q16" s="13"/>
    </row>
    <row r="17" spans="2:17" x14ac:dyDescent="0.25">
      <c r="B17" s="14"/>
      <c r="C17" s="14"/>
      <c r="D17" s="15" t="s">
        <v>17</v>
      </c>
      <c r="O17" s="13" t="s">
        <v>24</v>
      </c>
      <c r="P17" s="13"/>
      <c r="Q17" s="13"/>
    </row>
    <row r="18" spans="2:17" x14ac:dyDescent="0.25">
      <c r="D18" s="17" t="s">
        <v>31</v>
      </c>
      <c r="K18" s="18" t="s">
        <v>30</v>
      </c>
    </row>
    <row r="23" spans="2:17" x14ac:dyDescent="0.25">
      <c r="E23" s="13" t="s">
        <v>19</v>
      </c>
      <c r="F23" s="13"/>
    </row>
    <row r="24" spans="2:17" x14ac:dyDescent="0.25">
      <c r="E24" s="13" t="s">
        <v>25</v>
      </c>
      <c r="F24" s="13"/>
    </row>
    <row r="25" spans="2:17" x14ac:dyDescent="0.25">
      <c r="E25" s="13" t="s">
        <v>27</v>
      </c>
      <c r="F25" s="13"/>
    </row>
    <row r="27" spans="2:17" x14ac:dyDescent="0.25">
      <c r="E27" s="14"/>
      <c r="F27" s="14"/>
      <c r="G27" s="15" t="s">
        <v>18</v>
      </c>
    </row>
    <row r="28" spans="2:17" x14ac:dyDescent="0.25">
      <c r="G28" s="11" t="s">
        <v>32</v>
      </c>
      <c r="N28" s="11" t="s">
        <v>33</v>
      </c>
    </row>
    <row r="33" spans="8:17" x14ac:dyDescent="0.25">
      <c r="H33" s="13" t="s">
        <v>14</v>
      </c>
      <c r="I33" s="13"/>
      <c r="J33" s="13"/>
      <c r="O33" s="13" t="s">
        <v>15</v>
      </c>
      <c r="P33" s="13"/>
      <c r="Q33" s="13"/>
    </row>
    <row r="34" spans="8:17" x14ac:dyDescent="0.25">
      <c r="H34" s="13" t="s">
        <v>20</v>
      </c>
      <c r="I34" s="13"/>
      <c r="J34" s="13"/>
      <c r="O34" s="13" t="s">
        <v>21</v>
      </c>
      <c r="P34" s="13"/>
      <c r="Q34" s="13"/>
    </row>
    <row r="35" spans="8:17" x14ac:dyDescent="0.25">
      <c r="O35" s="13" t="s">
        <v>22</v>
      </c>
      <c r="P35" s="13"/>
      <c r="Q3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2022-05-10T16:19:35Z</dcterms:created>
  <dcterms:modified xsi:type="dcterms:W3CDTF">2022-05-10T19:17:40Z</dcterms:modified>
</cp:coreProperties>
</file>