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4 - Exams/Final Exam/PDF Submission/Solution Checks/"/>
    </mc:Choice>
  </mc:AlternateContent>
  <xr:revisionPtr revIDLastSave="2050" documentId="8_{95246F2C-C168-41E5-A1C7-009DBE91BAA9}" xr6:coauthVersionLast="46" xr6:coauthVersionMax="46" xr10:uidLastSave="{8A06E1C4-FCBD-4838-8EAA-ED011DECC435}"/>
  <bookViews>
    <workbookView xWindow="-120" yWindow="-120" windowWidth="29040" windowHeight="15840" activeTab="4" xr2:uid="{13749BB5-FA31-4FD1-84DD-A03444A0C98E}"/>
  </bookViews>
  <sheets>
    <sheet name="Problem 1" sheetId="1" r:id="rId1"/>
    <sheet name="Problem 2" sheetId="2" r:id="rId2"/>
    <sheet name="Problem 3 (i)" sheetId="3" r:id="rId3"/>
    <sheet name="Problem 3 (ii)" sheetId="4" r:id="rId4"/>
    <sheet name="Problem 4" sheetId="5" r:id="rId5"/>
  </sheets>
  <definedNames>
    <definedName name="_xlnm.Print_Area" localSheetId="3">'Problem 3 (ii)'!$B$3:$AD$11</definedName>
    <definedName name="x1_" localSheetId="3">'Problem 3 (ii)'!#REF!</definedName>
    <definedName name="x1_">'Problem 3 (i)'!$C$6</definedName>
    <definedName name="x2_" localSheetId="3">'Problem 3 (ii)'!#REF!</definedName>
    <definedName name="x2_">'Problem 3 (i)'!$D$6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5" l="1"/>
  <c r="C40" i="5"/>
  <c r="I34" i="5"/>
  <c r="I29" i="5"/>
  <c r="I9" i="5"/>
  <c r="F6" i="5"/>
  <c r="E6" i="5"/>
  <c r="D6" i="5"/>
  <c r="C6" i="5"/>
  <c r="I36" i="5"/>
  <c r="I35" i="5"/>
  <c r="D5" i="5"/>
  <c r="E5" i="5"/>
  <c r="F5" i="5"/>
  <c r="G5" i="5"/>
  <c r="H35" i="5"/>
  <c r="H31" i="5"/>
  <c r="B31" i="5"/>
  <c r="H30" i="5"/>
  <c r="F21" i="5"/>
  <c r="F20" i="5"/>
  <c r="F19" i="5"/>
  <c r="F18" i="5"/>
  <c r="H13" i="5"/>
  <c r="C21" i="5"/>
  <c r="H11" i="5"/>
  <c r="H12" i="5"/>
  <c r="H10" i="5"/>
  <c r="H14" i="5"/>
  <c r="D21" i="5"/>
  <c r="E21" i="5"/>
  <c r="C20" i="5"/>
  <c r="D20" i="5"/>
  <c r="E20" i="5"/>
  <c r="C19" i="5"/>
  <c r="D19" i="5"/>
  <c r="E19" i="5"/>
  <c r="D18" i="5"/>
  <c r="C18" i="5"/>
  <c r="E18" i="5"/>
  <c r="B19" i="5"/>
  <c r="B20" i="5"/>
  <c r="B21" i="5"/>
  <c r="I13" i="5"/>
  <c r="I12" i="5"/>
  <c r="I11" i="5"/>
  <c r="I10" i="5"/>
  <c r="B11" i="5"/>
  <c r="B12" i="5"/>
  <c r="B13" i="5"/>
  <c r="G6" i="5"/>
  <c r="D7" i="4"/>
  <c r="L4" i="4"/>
  <c r="L10" i="4"/>
  <c r="Q4" i="4"/>
  <c r="Q10" i="4"/>
  <c r="V4" i="4"/>
  <c r="C7" i="4"/>
  <c r="K4" i="4"/>
  <c r="K10" i="4"/>
  <c r="P4" i="4"/>
  <c r="P10" i="4"/>
  <c r="U4" i="4"/>
  <c r="T4" i="4"/>
  <c r="C10" i="4"/>
  <c r="K31" i="4"/>
  <c r="K37" i="4"/>
  <c r="P31" i="4"/>
  <c r="P37" i="4"/>
  <c r="D10" i="4"/>
  <c r="L31" i="4"/>
  <c r="L37" i="4"/>
  <c r="Q31" i="4"/>
  <c r="Q37" i="4"/>
  <c r="C9" i="4"/>
  <c r="K22" i="4"/>
  <c r="K26" i="4"/>
  <c r="P22" i="4"/>
  <c r="P26" i="4"/>
  <c r="U22" i="4"/>
  <c r="U28" i="4"/>
  <c r="D9" i="4"/>
  <c r="L22" i="4"/>
  <c r="L26" i="4"/>
  <c r="Q22" i="4"/>
  <c r="Q26" i="4"/>
  <c r="V22" i="4"/>
  <c r="V28" i="4"/>
  <c r="W28" i="4"/>
  <c r="U27" i="4"/>
  <c r="V27" i="4"/>
  <c r="W27" i="4"/>
  <c r="U26" i="4"/>
  <c r="V26" i="4"/>
  <c r="W26" i="4"/>
  <c r="U25" i="4"/>
  <c r="V25" i="4"/>
  <c r="W25" i="4"/>
  <c r="T24" i="4"/>
  <c r="V23" i="4"/>
  <c r="U23" i="4"/>
  <c r="W22" i="4"/>
  <c r="T22" i="4"/>
  <c r="C8" i="4"/>
  <c r="K13" i="4"/>
  <c r="K17" i="4"/>
  <c r="P13" i="4"/>
  <c r="P17" i="4"/>
  <c r="U13" i="4"/>
  <c r="U19" i="4"/>
  <c r="D8" i="4"/>
  <c r="L13" i="4"/>
  <c r="L17" i="4"/>
  <c r="Q13" i="4"/>
  <c r="Q17" i="4"/>
  <c r="V13" i="4"/>
  <c r="V19" i="4"/>
  <c r="W19" i="4"/>
  <c r="U18" i="4"/>
  <c r="V18" i="4"/>
  <c r="W18" i="4"/>
  <c r="U17" i="4"/>
  <c r="V17" i="4"/>
  <c r="W17" i="4"/>
  <c r="U16" i="4"/>
  <c r="V16" i="4"/>
  <c r="W16" i="4"/>
  <c r="T15" i="4"/>
  <c r="V14" i="4"/>
  <c r="U14" i="4"/>
  <c r="W13" i="4"/>
  <c r="T13" i="4"/>
  <c r="U10" i="4"/>
  <c r="V10" i="4"/>
  <c r="W10" i="4"/>
  <c r="U9" i="4"/>
  <c r="V9" i="4"/>
  <c r="W9" i="4"/>
  <c r="U8" i="4"/>
  <c r="V8" i="4"/>
  <c r="W8" i="4"/>
  <c r="U7" i="4"/>
  <c r="V7" i="4"/>
  <c r="W7" i="4"/>
  <c r="T6" i="4"/>
  <c r="V5" i="4"/>
  <c r="U5" i="4"/>
  <c r="W4" i="4"/>
  <c r="O31" i="4"/>
  <c r="O22" i="4"/>
  <c r="O13" i="4"/>
  <c r="O4" i="4"/>
  <c r="R37" i="4"/>
  <c r="P36" i="4"/>
  <c r="Q36" i="4"/>
  <c r="R36" i="4"/>
  <c r="P35" i="4"/>
  <c r="Q35" i="4"/>
  <c r="R35" i="4"/>
  <c r="P34" i="4"/>
  <c r="Q34" i="4"/>
  <c r="R34" i="4"/>
  <c r="O33" i="4"/>
  <c r="Q32" i="4"/>
  <c r="P32" i="4"/>
  <c r="R31" i="4"/>
  <c r="P28" i="4"/>
  <c r="Q28" i="4"/>
  <c r="R28" i="4"/>
  <c r="P27" i="4"/>
  <c r="Q27" i="4"/>
  <c r="R27" i="4"/>
  <c r="R26" i="4"/>
  <c r="P25" i="4"/>
  <c r="Q25" i="4"/>
  <c r="R25" i="4"/>
  <c r="O24" i="4"/>
  <c r="Q23" i="4"/>
  <c r="P23" i="4"/>
  <c r="R22" i="4"/>
  <c r="P19" i="4"/>
  <c r="Q19" i="4"/>
  <c r="R19" i="4"/>
  <c r="P18" i="4"/>
  <c r="Q18" i="4"/>
  <c r="R18" i="4"/>
  <c r="R17" i="4"/>
  <c r="P16" i="4"/>
  <c r="Q16" i="4"/>
  <c r="R16" i="4"/>
  <c r="O15" i="4"/>
  <c r="Q14" i="4"/>
  <c r="P14" i="4"/>
  <c r="R13" i="4"/>
  <c r="R10" i="4"/>
  <c r="P9" i="4"/>
  <c r="Q9" i="4"/>
  <c r="R9" i="4"/>
  <c r="P8" i="4"/>
  <c r="Q8" i="4"/>
  <c r="R8" i="4"/>
  <c r="P7" i="4"/>
  <c r="Q7" i="4"/>
  <c r="R7" i="4"/>
  <c r="O6" i="4"/>
  <c r="Q5" i="4"/>
  <c r="P5" i="4"/>
  <c r="R4" i="4"/>
  <c r="K19" i="4"/>
  <c r="L19" i="4"/>
  <c r="K18" i="4"/>
  <c r="L18" i="4"/>
  <c r="K16" i="4"/>
  <c r="L16" i="4"/>
  <c r="J31" i="4"/>
  <c r="J22" i="4"/>
  <c r="J13" i="4"/>
  <c r="J4" i="4"/>
  <c r="M37" i="4"/>
  <c r="K36" i="4"/>
  <c r="L36" i="4"/>
  <c r="M36" i="4"/>
  <c r="K35" i="4"/>
  <c r="L35" i="4"/>
  <c r="M35" i="4"/>
  <c r="K34" i="4"/>
  <c r="L34" i="4"/>
  <c r="M34" i="4"/>
  <c r="J33" i="4"/>
  <c r="L32" i="4"/>
  <c r="K32" i="4"/>
  <c r="M31" i="4"/>
  <c r="K28" i="4"/>
  <c r="L28" i="4"/>
  <c r="M28" i="4"/>
  <c r="K27" i="4"/>
  <c r="L27" i="4"/>
  <c r="M27" i="4"/>
  <c r="M26" i="4"/>
  <c r="K25" i="4"/>
  <c r="L25" i="4"/>
  <c r="M25" i="4"/>
  <c r="J24" i="4"/>
  <c r="L23" i="4"/>
  <c r="K23" i="4"/>
  <c r="M22" i="4"/>
  <c r="M19" i="4"/>
  <c r="M18" i="4"/>
  <c r="M17" i="4"/>
  <c r="M16" i="4"/>
  <c r="J15" i="4"/>
  <c r="L14" i="4"/>
  <c r="K14" i="4"/>
  <c r="M13" i="4"/>
  <c r="M10" i="4"/>
  <c r="K9" i="4"/>
  <c r="L9" i="4"/>
  <c r="M9" i="4"/>
  <c r="K8" i="4"/>
  <c r="L8" i="4"/>
  <c r="M8" i="4"/>
  <c r="K7" i="4"/>
  <c r="L7" i="4"/>
  <c r="M7" i="4"/>
  <c r="J6" i="4"/>
  <c r="L5" i="4"/>
  <c r="K5" i="4"/>
  <c r="M4" i="4"/>
  <c r="C5" i="4"/>
  <c r="D5" i="4"/>
  <c r="B6" i="4"/>
  <c r="AB4" i="4"/>
  <c r="E7" i="4"/>
  <c r="E8" i="4"/>
  <c r="E9" i="4"/>
  <c r="E10" i="4"/>
  <c r="E3" i="3"/>
  <c r="E4" i="4"/>
  <c r="C13" i="3"/>
  <c r="D13" i="3"/>
  <c r="E13" i="3"/>
  <c r="C14" i="3"/>
  <c r="D14" i="3"/>
  <c r="E14" i="3"/>
  <c r="C15" i="3"/>
  <c r="D15" i="3"/>
  <c r="E15" i="3"/>
  <c r="C16" i="3"/>
  <c r="D16" i="3"/>
  <c r="E16" i="3"/>
  <c r="E6" i="3"/>
  <c r="E10" i="3"/>
  <c r="E18" i="3"/>
  <c r="D18" i="3"/>
  <c r="C18" i="3"/>
  <c r="C23" i="3"/>
  <c r="C29" i="3"/>
  <c r="D23" i="3"/>
  <c r="D29" i="3"/>
  <c r="E29" i="3"/>
  <c r="C30" i="3"/>
  <c r="D30" i="3"/>
  <c r="E30" i="3"/>
  <c r="C31" i="3"/>
  <c r="D31" i="3"/>
  <c r="E31" i="3"/>
  <c r="C32" i="3"/>
  <c r="D32" i="3"/>
  <c r="E32" i="3"/>
  <c r="E23" i="3"/>
  <c r="E26" i="3"/>
  <c r="E34" i="3"/>
  <c r="D34" i="3"/>
  <c r="C34" i="3"/>
  <c r="C39" i="3"/>
  <c r="C45" i="3"/>
  <c r="D39" i="3"/>
  <c r="D45" i="3"/>
  <c r="E45" i="3"/>
  <c r="C46" i="3"/>
  <c r="D46" i="3"/>
  <c r="E46" i="3"/>
  <c r="C47" i="3"/>
  <c r="D47" i="3"/>
  <c r="E47" i="3"/>
  <c r="C48" i="3"/>
  <c r="D48" i="3"/>
  <c r="E48" i="3"/>
  <c r="E39" i="3"/>
  <c r="E42" i="3"/>
  <c r="E50" i="3"/>
  <c r="D50" i="3"/>
  <c r="C50" i="3"/>
  <c r="C51" i="3"/>
  <c r="C52" i="3"/>
  <c r="B44" i="3"/>
  <c r="D42" i="3"/>
  <c r="C42" i="3"/>
  <c r="C35" i="3"/>
  <c r="C36" i="3"/>
  <c r="B28" i="3"/>
  <c r="D26" i="3"/>
  <c r="C26" i="3"/>
  <c r="C19" i="3"/>
  <c r="C20" i="3"/>
  <c r="C10" i="3"/>
  <c r="D10" i="3"/>
  <c r="B12" i="3"/>
  <c r="W6" i="2"/>
  <c r="K6" i="1"/>
  <c r="K5" i="1"/>
  <c r="K4" i="1"/>
  <c r="K3" i="1"/>
  <c r="E15" i="1"/>
  <c r="C17" i="1"/>
  <c r="F3" i="1"/>
  <c r="F7" i="1"/>
  <c r="F4" i="1"/>
  <c r="F8" i="1"/>
  <c r="F5" i="1"/>
  <c r="F9" i="1"/>
  <c r="H5" i="1"/>
  <c r="H4" i="1"/>
  <c r="H3" i="1"/>
</calcChain>
</file>

<file path=xl/sharedStrings.xml><?xml version="1.0" encoding="utf-8"?>
<sst xmlns="http://schemas.openxmlformats.org/spreadsheetml/2006/main" count="296" uniqueCount="92">
  <si>
    <t>Homes</t>
  </si>
  <si>
    <t>Duplex</t>
  </si>
  <si>
    <t>MinPark</t>
  </si>
  <si>
    <t>Percent Threshold</t>
  </si>
  <si>
    <t># Threshold</t>
  </si>
  <si>
    <t>Actually Developed</t>
  </si>
  <si>
    <t>Meets Criteria?</t>
  </si>
  <si>
    <t>numNewBuilds[b] &gt;= newBuildPercShare[b] * sum[b](numNewBuilds[b]), forall b in Businesses</t>
  </si>
  <si>
    <t>old</t>
  </si>
  <si>
    <t>new</t>
  </si>
  <si>
    <t>total</t>
  </si>
  <si>
    <t>cost</t>
  </si>
  <si>
    <t>implied demos</t>
  </si>
  <si>
    <t>Node 1</t>
  </si>
  <si>
    <t>Fathomed:</t>
  </si>
  <si>
    <t>Fathomed: Infeasible Solution</t>
  </si>
  <si>
    <t>Round 2: Try to make y integer</t>
  </si>
  <si>
    <t>Round 3: Try to make x integer</t>
  </si>
  <si>
    <t>Round 4: Try to make y integer</t>
  </si>
  <si>
    <t>Current &amp; Final Optimal Integer feasible solution</t>
  </si>
  <si>
    <t>Integer feasible, but less than incumbent solution</t>
  </si>
  <si>
    <t>Cannot have y&gt;=2 while x = 6</t>
  </si>
  <si>
    <t>(Infeas.) Solution would be 2.5*6 + 5*2 = 27, (&gt;=26)</t>
  </si>
  <si>
    <t>Cannot have y&gt;=3 while x = 4</t>
  </si>
  <si>
    <t>(Infeas.) Solution would be 2.5*4 + 5*3 = 28, (&gt;=26)</t>
  </si>
  <si>
    <t xml:space="preserve">Finished here since node 5 children </t>
  </si>
  <si>
    <t>Round 1: Solved by AMPL: Fix x=4 and solve for y (see code above)</t>
  </si>
  <si>
    <t>found nothing better and/or feasible</t>
  </si>
  <si>
    <t>Node 2: try lower y &lt;= 2</t>
  </si>
  <si>
    <t>Node  3: try upper y &gt;= 3</t>
  </si>
  <si>
    <t>Node 5: try upper x &gt;= 6</t>
  </si>
  <si>
    <t>Node 4: try lower x &lt;= 5</t>
  </si>
  <si>
    <t>Node 6:  try lower y &lt;= 1</t>
  </si>
  <si>
    <t>Node 7: try upper y &gt;= 2</t>
  </si>
  <si>
    <t>Fitness Evaluation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</si>
  <si>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</si>
  <si>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</si>
  <si>
    <t>Current Solution</t>
  </si>
  <si>
    <r>
      <t>Starting Solution, S</t>
    </r>
    <r>
      <rPr>
        <vertAlign val="subscript"/>
        <sz val="11"/>
        <color theme="1"/>
        <rFont val="Calibri"/>
        <family val="2"/>
        <scheme val="minor"/>
      </rPr>
      <t>0</t>
    </r>
  </si>
  <si>
    <t>Neighbor 1 (x1 + 1, x2)</t>
  </si>
  <si>
    <t>Neighbor 2 (x1 - 1, x2)</t>
  </si>
  <si>
    <t>Neighbor 3 (x1, x2 + 1)</t>
  </si>
  <si>
    <t>Neighbor 4 (x1, x2 - 1)</t>
  </si>
  <si>
    <t>Done?</t>
  </si>
  <si>
    <t>Iteration 1</t>
  </si>
  <si>
    <r>
      <t>=x</t>
    </r>
    <r>
      <rPr>
        <vertAlign val="subscript"/>
        <sz val="11"/>
        <color theme="3" tint="0.39994506668294322"/>
        <rFont val="Calibri"/>
        <family val="2"/>
        <scheme val="minor"/>
      </rPr>
      <t xml:space="preserve">1 </t>
    </r>
    <r>
      <rPr>
        <sz val="11"/>
        <color theme="3" tint="0.39991454817346722"/>
        <rFont val="Calibri"/>
        <family val="2"/>
        <scheme val="minor"/>
      </rPr>
      <t>*cos(x</t>
    </r>
    <r>
      <rPr>
        <vertAlign val="subscript"/>
        <sz val="11"/>
        <color theme="3" tint="0.39988402966399123"/>
        <rFont val="Calibri"/>
        <family val="2"/>
        <scheme val="minor"/>
      </rPr>
      <t>1</t>
    </r>
    <r>
      <rPr>
        <sz val="11"/>
        <color theme="3" tint="0.39985351115451523"/>
        <rFont val="Calibri"/>
        <family val="2"/>
        <scheme val="minor"/>
      </rPr>
      <t>)*sin(x</t>
    </r>
    <r>
      <rPr>
        <vertAlign val="subscript"/>
        <sz val="11"/>
        <color theme="3" tint="0.39982299264503923"/>
        <rFont val="Calibri"/>
        <family val="2"/>
        <scheme val="minor"/>
      </rPr>
      <t>2</t>
    </r>
    <r>
      <rPr>
        <sz val="11"/>
        <color theme="3" tint="0.39979247413556324"/>
        <rFont val="Calibri"/>
        <family val="2"/>
        <scheme val="minor"/>
      </rPr>
      <t>) + 0.5*x</t>
    </r>
    <r>
      <rPr>
        <vertAlign val="subscript"/>
        <sz val="11"/>
        <color theme="3" tint="0.39976195562608724"/>
        <rFont val="Calibri"/>
        <family val="2"/>
        <scheme val="minor"/>
      </rPr>
      <t>2</t>
    </r>
  </si>
  <si>
    <t>…</t>
  </si>
  <si>
    <t>(New) Best Neighbor</t>
  </si>
  <si>
    <t>is Best Neighbor Same as Old?</t>
  </si>
  <si>
    <t>Best Neighbor (current)</t>
  </si>
  <si>
    <t>Iteration 2</t>
  </si>
  <si>
    <t>done if same</t>
  </si>
  <si>
    <t>current solution from past iteration</t>
  </si>
  <si>
    <t>=min(neighbors, best_neighbor)</t>
  </si>
  <si>
    <t>done if same: end if end while</t>
  </si>
  <si>
    <t>Calculation Note / Comment</t>
  </si>
  <si>
    <t>Iteration 3</t>
  </si>
  <si>
    <t>Guiding Solution</t>
  </si>
  <si>
    <t>Initiating Solution</t>
  </si>
  <si>
    <t>was min, but infeasible</t>
  </si>
  <si>
    <t>Path to the guided solution</t>
  </si>
  <si>
    <t>Iteration 4</t>
  </si>
  <si>
    <t>Iteration 5</t>
  </si>
  <si>
    <t>Fitness</t>
  </si>
  <si>
    <t>x1</t>
  </si>
  <si>
    <t>x2</t>
  </si>
  <si>
    <t>x3</t>
  </si>
  <si>
    <t>x4</t>
  </si>
  <si>
    <t>x5</t>
  </si>
  <si>
    <t>Eval Coefs</t>
  </si>
  <si>
    <t>Chromosome</t>
  </si>
  <si>
    <t>Eval Function</t>
  </si>
  <si>
    <t>Step 1: Calculate fitness of each, Then sum up mating pool</t>
  </si>
  <si>
    <t>(i) 
Prob. of Selection</t>
  </si>
  <si>
    <t>Sum Total Fitness (Step 1)</t>
  </si>
  <si>
    <t>Step 2: Calculate Probability of Selection</t>
  </si>
  <si>
    <t>These are the evaluation function coefficients for x1…, x5</t>
  </si>
  <si>
    <t>Sum Total Fitness Value of Pool</t>
  </si>
  <si>
    <t>Part (i)</t>
  </si>
  <si>
    <t>Part (ii)</t>
  </si>
  <si>
    <t>Highest</t>
  </si>
  <si>
    <t>Lowest</t>
  </si>
  <si>
    <t>Step 1: Find the Lowest and Highest Fitness Value Chromosomes</t>
  </si>
  <si>
    <t>Offspring 1</t>
  </si>
  <si>
    <t>Offspring 2</t>
  </si>
  <si>
    <t>(Note Crossover point between 2nd and 3rd bit - highlighted for ease)</t>
  </si>
  <si>
    <t>Offspring</t>
  </si>
  <si>
    <r>
      <t>calculation: Fitness</t>
    </r>
    <r>
      <rPr>
        <i/>
        <vertAlign val="subscript"/>
        <sz val="11"/>
        <color theme="2" tint="-0.749992370372631"/>
        <rFont val="Calibri"/>
        <family val="2"/>
        <scheme val="minor"/>
      </rPr>
      <t>chromosome</t>
    </r>
    <r>
      <rPr>
        <i/>
        <sz val="11"/>
        <color theme="2" tint="-0.749992370372631"/>
        <rFont val="Calibri"/>
        <family val="2"/>
        <scheme val="minor"/>
      </rPr>
      <t xml:space="preserve"> / sum(FitnessOfAllChromosomes)</t>
    </r>
  </si>
  <si>
    <t>Part (iii)</t>
  </si>
  <si>
    <t>Fittest Child:</t>
  </si>
  <si>
    <t>Step 2 - Offspring: Breed the above chromosomes at crossover point</t>
  </si>
  <si>
    <t>Assumes no use of the probability of selection from part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</si>
</sst>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.0000_);_(* \(#,##0.0000\);_(* &quot;-&quot;??_);_(@_)"/>
    <numFmt numFmtId="166" formatCode="0.0000"/>
    <numFmt numFmtId="167" formatCode="#,##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vertAlign val="subscript"/>
      <sz val="11"/>
      <color theme="3" tint="0.39994506668294322"/>
      <name val="Calibri"/>
      <family val="2"/>
      <scheme val="minor"/>
    </font>
    <font>
      <sz val="11"/>
      <color theme="3" tint="0.39991454817346722"/>
      <name val="Calibri"/>
      <family val="2"/>
      <scheme val="minor"/>
    </font>
    <font>
      <vertAlign val="subscript"/>
      <sz val="11"/>
      <color theme="3" tint="0.39988402966399123"/>
      <name val="Calibri"/>
      <family val="2"/>
      <scheme val="minor"/>
    </font>
    <font>
      <sz val="11"/>
      <color theme="3" tint="0.39985351115451523"/>
      <name val="Calibri"/>
      <family val="2"/>
      <scheme val="minor"/>
    </font>
    <font>
      <vertAlign val="subscript"/>
      <sz val="11"/>
      <color theme="3" tint="0.39982299264503923"/>
      <name val="Calibri"/>
      <family val="2"/>
      <scheme val="minor"/>
    </font>
    <font>
      <sz val="11"/>
      <color theme="3" tint="0.39979247413556324"/>
      <name val="Calibri"/>
      <family val="2"/>
      <scheme val="minor"/>
    </font>
    <font>
      <vertAlign val="subscript"/>
      <sz val="11"/>
      <color theme="3" tint="0.3997619556260872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 tint="0.399975585192419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3999755851924192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20"/>
      <color theme="1"/>
      <name val="Calibri"/>
      <family val="2"/>
      <scheme val="minor"/>
    </font>
    <font>
      <i/>
      <vertAlign val="subscript"/>
      <sz val="11"/>
      <color theme="2" tint="-0.74999237037263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069185460982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45066682943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45066682943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45066682943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0691854609822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1454817346722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43" fontId="1" fillId="0" borderId="0" applyFont="0" applyFill="0" applyBorder="0" applyAlignment="0" applyProtection="0"/>
    <xf numFmtId="0" fontId="6" fillId="4" borderId="3" applyNumberFormat="0" applyAlignment="0" applyProtection="0"/>
  </cellStyleXfs>
  <cellXfs count="92">
    <xf numFmtId="0" fontId="0" fillId="0" borderId="0" xfId="0"/>
    <xf numFmtId="9" fontId="2" fillId="2" borderId="0" xfId="2" applyNumberFormat="1"/>
    <xf numFmtId="0" fontId="2" fillId="2" borderId="0" xfId="2"/>
    <xf numFmtId="0" fontId="3" fillId="3" borderId="1" xfId="3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center" wrapText="1"/>
    </xf>
    <xf numFmtId="164" fontId="5" fillId="0" borderId="0" xfId="1" applyNumberFormat="1" applyFont="1"/>
    <xf numFmtId="43" fontId="0" fillId="0" borderId="0" xfId="4" applyFont="1"/>
    <xf numFmtId="41" fontId="0" fillId="0" borderId="0" xfId="0" applyNumberFormat="1"/>
    <xf numFmtId="0" fontId="4" fillId="0" borderId="0" xfId="0" applyFont="1" applyAlignment="1">
      <alignment horizontal="right"/>
    </xf>
    <xf numFmtId="0" fontId="6" fillId="4" borderId="3" xfId="5"/>
    <xf numFmtId="0" fontId="0" fillId="0" borderId="0" xfId="0" applyAlignment="1">
      <alignment horizontal="centerContinuous"/>
    </xf>
    <xf numFmtId="0" fontId="0" fillId="0" borderId="2" xfId="0" applyBorder="1"/>
    <xf numFmtId="0" fontId="7" fillId="0" borderId="2" xfId="0" applyFont="1" applyBorder="1" applyAlignment="1">
      <alignment horizontal="right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 indent="2"/>
    </xf>
    <xf numFmtId="0" fontId="4" fillId="0" borderId="0" xfId="0" applyFont="1" applyAlignment="1">
      <alignment horizontal="right" indent="3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6" fontId="6" fillId="4" borderId="3" xfId="5" applyNumberFormat="1"/>
    <xf numFmtId="0" fontId="0" fillId="0" borderId="0" xfId="0" applyFont="1" applyAlignment="1">
      <alignment horizontal="right"/>
    </xf>
    <xf numFmtId="0" fontId="10" fillId="0" borderId="0" xfId="0" quotePrefix="1" applyFont="1"/>
    <xf numFmtId="0" fontId="6" fillId="6" borderId="4" xfId="0" applyFont="1" applyFill="1" applyBorder="1" applyAlignment="1">
      <alignment horizontal="right"/>
    </xf>
    <xf numFmtId="0" fontId="6" fillId="6" borderId="4" xfId="0" applyFont="1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7" fontId="6" fillId="6" borderId="4" xfId="4" applyNumberFormat="1" applyFont="1" applyFill="1" applyBorder="1"/>
    <xf numFmtId="0" fontId="18" fillId="0" borderId="7" xfId="0" quotePrefix="1" applyFont="1" applyBorder="1"/>
    <xf numFmtId="0" fontId="0" fillId="0" borderId="7" xfId="0" applyBorder="1"/>
    <xf numFmtId="0" fontId="4" fillId="5" borderId="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66" fontId="0" fillId="0" borderId="10" xfId="4" applyNumberFormat="1" applyFont="1" applyBorder="1"/>
    <xf numFmtId="0" fontId="0" fillId="0" borderId="11" xfId="0" applyBorder="1"/>
    <xf numFmtId="0" fontId="0" fillId="0" borderId="12" xfId="0" applyBorder="1"/>
    <xf numFmtId="166" fontId="0" fillId="0" borderId="13" xfId="4" applyNumberFormat="1" applyFont="1" applyBorder="1"/>
    <xf numFmtId="0" fontId="0" fillId="0" borderId="14" xfId="0" applyBorder="1"/>
    <xf numFmtId="0" fontId="0" fillId="0" borderId="15" xfId="0" applyBorder="1"/>
    <xf numFmtId="166" fontId="0" fillId="0" borderId="16" xfId="4" applyNumberFormat="1" applyFont="1" applyBorder="1"/>
    <xf numFmtId="0" fontId="4" fillId="7" borderId="0" xfId="0" applyFont="1" applyFill="1" applyBorder="1" applyAlignment="1">
      <alignment horizontal="centerContinuous"/>
    </xf>
    <xf numFmtId="0" fontId="0" fillId="7" borderId="0" xfId="0" applyFill="1" applyBorder="1" applyAlignment="1">
      <alignment horizontal="centerContinuous"/>
    </xf>
    <xf numFmtId="0" fontId="0" fillId="0" borderId="5" xfId="0" applyBorder="1" applyAlignment="1">
      <alignment horizontal="right"/>
    </xf>
    <xf numFmtId="0" fontId="0" fillId="0" borderId="17" xfId="0" applyBorder="1"/>
    <xf numFmtId="165" fontId="0" fillId="0" borderId="6" xfId="4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/>
    <xf numFmtId="0" fontId="2" fillId="2" borderId="11" xfId="2" applyBorder="1"/>
    <xf numFmtId="0" fontId="2" fillId="2" borderId="12" xfId="2" applyBorder="1"/>
    <xf numFmtId="166" fontId="2" fillId="2" borderId="13" xfId="2" applyNumberFormat="1" applyBorder="1"/>
    <xf numFmtId="0" fontId="4" fillId="0" borderId="14" xfId="0" applyFont="1" applyBorder="1"/>
    <xf numFmtId="0" fontId="4" fillId="0" borderId="15" xfId="0" applyFont="1" applyBorder="1"/>
    <xf numFmtId="166" fontId="4" fillId="0" borderId="16" xfId="4" applyNumberFormat="1" applyFont="1" applyBorder="1"/>
    <xf numFmtId="0" fontId="20" fillId="0" borderId="0" xfId="0" applyFont="1"/>
    <xf numFmtId="0" fontId="4" fillId="8" borderId="0" xfId="0" applyFont="1" applyFill="1" applyAlignment="1">
      <alignment horizontal="right"/>
    </xf>
    <xf numFmtId="0" fontId="21" fillId="0" borderId="0" xfId="0" applyFont="1"/>
    <xf numFmtId="0" fontId="22" fillId="0" borderId="0" xfId="0" quotePrefix="1" applyFont="1"/>
    <xf numFmtId="0" fontId="21" fillId="0" borderId="0" xfId="0" applyFont="1" applyBorder="1"/>
    <xf numFmtId="0" fontId="21" fillId="0" borderId="2" xfId="0" applyFont="1" applyBorder="1" applyAlignment="1">
      <alignment horizontal="centerContinuous"/>
    </xf>
    <xf numFmtId="0" fontId="24" fillId="9" borderId="18" xfId="0" applyFont="1" applyFill="1" applyBorder="1" applyAlignment="1">
      <alignment horizontal="center" wrapText="1"/>
    </xf>
    <xf numFmtId="0" fontId="24" fillId="9" borderId="0" xfId="0" applyFont="1" applyFill="1" applyBorder="1" applyAlignment="1">
      <alignment horizontal="center" wrapText="1"/>
    </xf>
    <xf numFmtId="0" fontId="0" fillId="0" borderId="22" xfId="0" applyBorder="1"/>
    <xf numFmtId="0" fontId="24" fillId="11" borderId="0" xfId="0" applyFont="1" applyFill="1" applyBorder="1" applyAlignment="1">
      <alignment horizontal="center" wrapText="1"/>
    </xf>
    <xf numFmtId="0" fontId="4" fillId="10" borderId="23" xfId="0" applyFont="1" applyFill="1" applyBorder="1"/>
    <xf numFmtId="0" fontId="4" fillId="10" borderId="21" xfId="0" applyFont="1" applyFill="1" applyBorder="1" applyAlignment="1">
      <alignment horizontal="right"/>
    </xf>
    <xf numFmtId="0" fontId="4" fillId="10" borderId="8" xfId="0" applyFont="1" applyFill="1" applyBorder="1" applyAlignment="1">
      <alignment horizontal="right"/>
    </xf>
    <xf numFmtId="0" fontId="25" fillId="0" borderId="0" xfId="0" applyFont="1"/>
    <xf numFmtId="0" fontId="4" fillId="10" borderId="24" xfId="0" applyFont="1" applyFill="1" applyBorder="1" applyAlignment="1">
      <alignment horizontal="right"/>
    </xf>
    <xf numFmtId="0" fontId="0" fillId="0" borderId="25" xfId="0" applyBorder="1"/>
    <xf numFmtId="0" fontId="4" fillId="10" borderId="20" xfId="0" applyFont="1" applyFill="1" applyBorder="1"/>
    <xf numFmtId="0" fontId="24" fillId="9" borderId="19" xfId="0" applyFont="1" applyFill="1" applyBorder="1" applyAlignment="1"/>
    <xf numFmtId="0" fontId="23" fillId="12" borderId="0" xfId="0" applyFont="1" applyFill="1" applyAlignment="1">
      <alignment horizontal="centerContinuous" wrapText="1"/>
    </xf>
    <xf numFmtId="0" fontId="4" fillId="0" borderId="23" xfId="0" applyFont="1" applyFill="1" applyBorder="1"/>
    <xf numFmtId="0" fontId="4" fillId="0" borderId="20" xfId="0" applyFont="1" applyFill="1" applyBorder="1"/>
    <xf numFmtId="0" fontId="24" fillId="14" borderId="0" xfId="0" applyFont="1" applyFill="1" applyBorder="1" applyAlignment="1">
      <alignment horizontal="center" wrapText="1"/>
    </xf>
    <xf numFmtId="10" fontId="0" fillId="13" borderId="26" xfId="1" applyNumberFormat="1" applyFont="1" applyFill="1" applyBorder="1"/>
    <xf numFmtId="10" fontId="0" fillId="13" borderId="27" xfId="1" applyNumberFormat="1" applyFont="1" applyFill="1" applyBorder="1"/>
    <xf numFmtId="10" fontId="0" fillId="13" borderId="28" xfId="1" applyNumberFormat="1" applyFont="1" applyFill="1" applyBorder="1"/>
    <xf numFmtId="0" fontId="26" fillId="0" borderId="0" xfId="0" applyFont="1"/>
    <xf numFmtId="0" fontId="27" fillId="0" borderId="0" xfId="0" applyFont="1"/>
    <xf numFmtId="0" fontId="28" fillId="0" borderId="2" xfId="0" applyFont="1" applyBorder="1" applyAlignment="1">
      <alignment horizontal="centerContinuous"/>
    </xf>
    <xf numFmtId="0" fontId="28" fillId="0" borderId="0" xfId="0" applyFont="1"/>
    <xf numFmtId="0" fontId="0" fillId="16" borderId="9" xfId="0" applyFill="1" applyBorder="1"/>
    <xf numFmtId="0" fontId="0" fillId="17" borderId="25" xfId="0" applyFill="1" applyBorder="1"/>
    <xf numFmtId="0" fontId="0" fillId="15" borderId="9" xfId="0" applyFill="1" applyBorder="1"/>
    <xf numFmtId="0" fontId="0" fillId="18" borderId="25" xfId="0" applyFill="1" applyBorder="1"/>
    <xf numFmtId="0" fontId="4" fillId="13" borderId="0" xfId="0" applyFont="1" applyFill="1" applyAlignment="1">
      <alignment horizontal="right"/>
    </xf>
    <xf numFmtId="0" fontId="4" fillId="13" borderId="0" xfId="0" applyFont="1" applyFill="1"/>
    <xf numFmtId="0" fontId="0" fillId="13" borderId="0" xfId="0" applyFill="1"/>
    <xf numFmtId="0" fontId="7" fillId="0" borderId="0" xfId="0" applyFont="1" applyAlignment="1"/>
  </cellXfs>
  <cellStyles count="6">
    <cellStyle name="Bad" xfId="2" builtinId="27"/>
    <cellStyle name="Comma" xfId="4" builtinId="3"/>
    <cellStyle name="Input" xfId="3" builtinId="20"/>
    <cellStyle name="Normal" xfId="0" builtinId="0"/>
    <cellStyle name="Output" xfId="5" builtinId="21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256761</xdr:colOff>
      <xdr:row>17</xdr:row>
      <xdr:rowOff>974</xdr:rowOff>
    </xdr:from>
    <xdr:to>
      <xdr:col>6</xdr:col>
      <xdr:colOff>270208</xdr:colOff>
      <xdr:row>21</xdr:row>
      <xdr:rowOff>153374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4DD5FFE-8FC7-4323-A321-5678E4221B7C}"/>
            </a:ext>
          </a:extLst>
        </xdr:cNvPr>
        <xdr:cNvSpPr>
          <a:spLocks/>
        </xdr:cNvSpPr>
      </xdr:nvSpPr>
      <xdr:spPr>
        <a:xfrm>
          <a:off x="1466996" y="4191974"/>
          <a:ext cx="1828800" cy="9144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24.5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5, y = 2 </a:t>
          </a:r>
        </a:p>
      </xdr:txBody>
    </xdr:sp>
    <xdr:clientData/>
  </xdr:twoCellAnchor>
  <xdr:twoCellAnchor>
    <xdr:from>
      <xdr:col>10</xdr:col>
      <xdr:colOff>179946</xdr:colOff>
      <xdr:row>1</xdr:row>
      <xdr:rowOff>66262</xdr:rowOff>
    </xdr:from>
    <xdr:to>
      <xdr:col>13</xdr:col>
      <xdr:colOff>193393</xdr:colOff>
      <xdr:row>6</xdr:row>
      <xdr:rowOff>28162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9A66437-73DA-4378-B06F-D3C216722169}"/>
            </a:ext>
          </a:extLst>
        </xdr:cNvPr>
        <xdr:cNvSpPr>
          <a:spLocks/>
        </xdr:cNvSpPr>
      </xdr:nvSpPr>
      <xdr:spPr>
        <a:xfrm>
          <a:off x="5626005" y="256762"/>
          <a:ext cx="1828800" cy="9144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2"/>
              </a:solidFill>
            </a:rPr>
            <a:t>Z</a:t>
          </a:r>
          <a:r>
            <a:rPr lang="en-US" sz="1200" baseline="30000">
              <a:solidFill>
                <a:schemeClr val="tx2"/>
              </a:solidFill>
            </a:rPr>
            <a:t>*</a:t>
          </a:r>
          <a:r>
            <a:rPr lang="en-US" sz="1200" baseline="-25000">
              <a:solidFill>
                <a:schemeClr val="tx2"/>
              </a:solidFill>
            </a:rPr>
            <a:t>LP</a:t>
          </a:r>
          <a:r>
            <a:rPr lang="en-US" sz="1200" baseline="0">
              <a:solidFill>
                <a:schemeClr val="tx2"/>
              </a:solidFill>
            </a:rPr>
            <a:t> = 26.8</a:t>
          </a:r>
        </a:p>
        <a:p>
          <a:pPr algn="ctr"/>
          <a:r>
            <a:rPr lang="en-US" sz="1200" baseline="0">
              <a:solidFill>
                <a:schemeClr val="tx2"/>
              </a:solidFill>
            </a:rPr>
            <a:t>x = 4, y =  2.8</a:t>
          </a:r>
        </a:p>
      </xdr:txBody>
    </xdr:sp>
    <xdr:clientData/>
  </xdr:twoCellAnchor>
  <xdr:twoCellAnchor>
    <xdr:from>
      <xdr:col>6</xdr:col>
      <xdr:colOff>467872</xdr:colOff>
      <xdr:row>9</xdr:row>
      <xdr:rowOff>12935</xdr:rowOff>
    </xdr:from>
    <xdr:to>
      <xdr:col>9</xdr:col>
      <xdr:colOff>481319</xdr:colOff>
      <xdr:row>13</xdr:row>
      <xdr:rowOff>165335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77CE4CC-79E8-41F7-8C65-C4369F1F066F}"/>
            </a:ext>
          </a:extLst>
        </xdr:cNvPr>
        <xdr:cNvSpPr>
          <a:spLocks/>
        </xdr:cNvSpPr>
      </xdr:nvSpPr>
      <xdr:spPr>
        <a:xfrm>
          <a:off x="3493460" y="2108435"/>
          <a:ext cx="1828800" cy="9144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25.33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5.33, y =  2</a:t>
          </a:r>
        </a:p>
      </xdr:txBody>
    </xdr:sp>
    <xdr:clientData/>
  </xdr:twoCellAnchor>
  <xdr:twoCellAnchor>
    <xdr:from>
      <xdr:col>13</xdr:col>
      <xdr:colOff>484287</xdr:colOff>
      <xdr:row>9</xdr:row>
      <xdr:rowOff>58465</xdr:rowOff>
    </xdr:from>
    <xdr:to>
      <xdr:col>16</xdr:col>
      <xdr:colOff>497734</xdr:colOff>
      <xdr:row>14</xdr:row>
      <xdr:rowOff>20365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A66E0A-EB13-489D-AFB0-584BF48B1529}"/>
            </a:ext>
          </a:extLst>
        </xdr:cNvPr>
        <xdr:cNvSpPr>
          <a:spLocks/>
        </xdr:cNvSpPr>
      </xdr:nvSpPr>
      <xdr:spPr>
        <a:xfrm>
          <a:off x="7745699" y="2153965"/>
          <a:ext cx="1828800" cy="914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Infeasible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with y &gt;= 3</a:t>
          </a:r>
        </a:p>
      </xdr:txBody>
    </xdr:sp>
    <xdr:clientData/>
  </xdr:twoCellAnchor>
  <xdr:twoCellAnchor>
    <xdr:from>
      <xdr:col>10</xdr:col>
      <xdr:colOff>167094</xdr:colOff>
      <xdr:row>17</xdr:row>
      <xdr:rowOff>974</xdr:rowOff>
    </xdr:from>
    <xdr:to>
      <xdr:col>13</xdr:col>
      <xdr:colOff>180541</xdr:colOff>
      <xdr:row>21</xdr:row>
      <xdr:rowOff>153374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FDD48AD-2F73-4FC1-9AEC-B6685E3ABA37}"/>
            </a:ext>
          </a:extLst>
        </xdr:cNvPr>
        <xdr:cNvSpPr>
          <a:spLocks/>
        </xdr:cNvSpPr>
      </xdr:nvSpPr>
      <xdr:spPr>
        <a:xfrm>
          <a:off x="5613153" y="4191974"/>
          <a:ext cx="1828800" cy="9144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24.6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6, y = 1.6 </a:t>
          </a:r>
        </a:p>
      </xdr:txBody>
    </xdr:sp>
    <xdr:clientData/>
  </xdr:twoCellAnchor>
  <xdr:twoCellAnchor>
    <xdr:from>
      <xdr:col>6</xdr:col>
      <xdr:colOff>467870</xdr:colOff>
      <xdr:row>26</xdr:row>
      <xdr:rowOff>152498</xdr:rowOff>
    </xdr:from>
    <xdr:to>
      <xdr:col>9</xdr:col>
      <xdr:colOff>481317</xdr:colOff>
      <xdr:row>31</xdr:row>
      <xdr:rowOff>114398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E9BDF1D-03FD-41CA-B370-02B884CD5184}"/>
            </a:ext>
          </a:extLst>
        </xdr:cNvPr>
        <xdr:cNvSpPr>
          <a:spLocks/>
        </xdr:cNvSpPr>
      </xdr:nvSpPr>
      <xdr:spPr>
        <a:xfrm>
          <a:off x="3493458" y="6438998"/>
          <a:ext cx="1828800" cy="914400"/>
        </a:xfrm>
        <a:prstGeom prst="ellipse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23.5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7, y =  1</a:t>
          </a:r>
        </a:p>
      </xdr:txBody>
    </xdr:sp>
    <xdr:clientData/>
  </xdr:twoCellAnchor>
  <xdr:twoCellAnchor>
    <xdr:from>
      <xdr:col>13</xdr:col>
      <xdr:colOff>471434</xdr:colOff>
      <xdr:row>26</xdr:row>
      <xdr:rowOff>152498</xdr:rowOff>
    </xdr:from>
    <xdr:to>
      <xdr:col>16</xdr:col>
      <xdr:colOff>484881</xdr:colOff>
      <xdr:row>31</xdr:row>
      <xdr:rowOff>114398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75550D6-5835-4C62-A3C0-652C9E14A3F9}"/>
            </a:ext>
          </a:extLst>
        </xdr:cNvPr>
        <xdr:cNvSpPr>
          <a:spLocks/>
        </xdr:cNvSpPr>
      </xdr:nvSpPr>
      <xdr:spPr>
        <a:xfrm>
          <a:off x="7732846" y="6438998"/>
          <a:ext cx="1828800" cy="914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363636"/>
              </a:solidFill>
              <a:effectLst/>
              <a:uLnTx/>
              <a:uFillTx/>
              <a:latin typeface="+mn-lt"/>
              <a:ea typeface="+mn-ea"/>
              <a:cs typeface="+mn-cs"/>
            </a:rPr>
            <a:t>Infeasible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363636"/>
              </a:solidFill>
              <a:effectLst/>
              <a:uLnTx/>
              <a:uFillTx/>
              <a:latin typeface="+mn-lt"/>
              <a:ea typeface="+mn-ea"/>
              <a:cs typeface="+mn-cs"/>
            </a:rPr>
            <a:t>with y &gt;= 2 while x = 6</a:t>
          </a:r>
        </a:p>
      </xdr:txBody>
    </xdr:sp>
    <xdr:clientData/>
  </xdr:twoCellAnchor>
  <xdr:twoCellAnchor>
    <xdr:from>
      <xdr:col>8</xdr:col>
      <xdr:colOff>172036</xdr:colOff>
      <xdr:row>6</xdr:row>
      <xdr:rowOff>28162</xdr:rowOff>
    </xdr:from>
    <xdr:to>
      <xdr:col>11</xdr:col>
      <xdr:colOff>489229</xdr:colOff>
      <xdr:row>9</xdr:row>
      <xdr:rowOff>12935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D13A90D-164C-48A3-920B-3C4C5D099E0E}"/>
            </a:ext>
          </a:extLst>
        </xdr:cNvPr>
        <xdr:cNvCxnSpPr>
          <a:stCxn id="4" idx="0"/>
          <a:endCxn id="3" idx="4"/>
        </xdr:cNvCxnSpPr>
      </xdr:nvCxnSpPr>
      <xdr:spPr>
        <a:xfrm flipV="1">
          <a:off x="4407860" y="1171162"/>
          <a:ext cx="2132545" cy="937273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489229</xdr:colOff>
      <xdr:row>6</xdr:row>
      <xdr:rowOff>28162</xdr:rowOff>
    </xdr:from>
    <xdr:to>
      <xdr:col>15</xdr:col>
      <xdr:colOff>188452</xdr:colOff>
      <xdr:row>9</xdr:row>
      <xdr:rowOff>58465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E53B872-6BF5-475F-AEB7-82487BD1D409}"/>
            </a:ext>
          </a:extLst>
        </xdr:cNvPr>
        <xdr:cNvCxnSpPr>
          <a:stCxn id="5" idx="0"/>
          <a:endCxn id="3" idx="4"/>
        </xdr:cNvCxnSpPr>
      </xdr:nvCxnSpPr>
      <xdr:spPr>
        <a:xfrm flipH="1" flipV="1">
          <a:off x="6540405" y="1171162"/>
          <a:ext cx="2119694" cy="982803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566043</xdr:colOff>
      <xdr:row>13</xdr:row>
      <xdr:rowOff>165335</xdr:rowOff>
    </xdr:from>
    <xdr:to>
      <xdr:col>8</xdr:col>
      <xdr:colOff>172036</xdr:colOff>
      <xdr:row>17</xdr:row>
      <xdr:rowOff>974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AE5455E-BBCA-4E73-BD8B-4E75F07F0028}"/>
            </a:ext>
          </a:extLst>
        </xdr:cNvPr>
        <xdr:cNvCxnSpPr>
          <a:stCxn id="2" idx="0"/>
          <a:endCxn id="4" idx="4"/>
        </xdr:cNvCxnSpPr>
      </xdr:nvCxnSpPr>
      <xdr:spPr>
        <a:xfrm flipV="1">
          <a:off x="2381396" y="3022835"/>
          <a:ext cx="2026464" cy="1169139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172036</xdr:colOff>
      <xdr:row>13</xdr:row>
      <xdr:rowOff>165335</xdr:rowOff>
    </xdr:from>
    <xdr:to>
      <xdr:col>11</xdr:col>
      <xdr:colOff>476377</xdr:colOff>
      <xdr:row>17</xdr:row>
      <xdr:rowOff>974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FB5EC5D-DE42-4DE1-BE91-8CB303C0A108}"/>
            </a:ext>
          </a:extLst>
        </xdr:cNvPr>
        <xdr:cNvCxnSpPr>
          <a:stCxn id="6" idx="0"/>
          <a:endCxn id="4" idx="4"/>
        </xdr:cNvCxnSpPr>
      </xdr:nvCxnSpPr>
      <xdr:spPr>
        <a:xfrm flipH="1" flipV="1">
          <a:off x="4407860" y="3022835"/>
          <a:ext cx="2119693" cy="1169139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172034</xdr:colOff>
      <xdr:row>21</xdr:row>
      <xdr:rowOff>153374</xdr:rowOff>
    </xdr:from>
    <xdr:to>
      <xdr:col>11</xdr:col>
      <xdr:colOff>476377</xdr:colOff>
      <xdr:row>26</xdr:row>
      <xdr:rowOff>152498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1964A84-44B6-4D27-A345-9BC11B1A18C0}"/>
            </a:ext>
          </a:extLst>
        </xdr:cNvPr>
        <xdr:cNvCxnSpPr>
          <a:stCxn id="7" idx="0"/>
          <a:endCxn id="6" idx="4"/>
        </xdr:cNvCxnSpPr>
      </xdr:nvCxnSpPr>
      <xdr:spPr>
        <a:xfrm flipV="1">
          <a:off x="4407858" y="5106374"/>
          <a:ext cx="2119695" cy="1332624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476377</xdr:colOff>
      <xdr:row>21</xdr:row>
      <xdr:rowOff>153374</xdr:rowOff>
    </xdr:from>
    <xdr:to>
      <xdr:col>15</xdr:col>
      <xdr:colOff>175599</xdr:colOff>
      <xdr:row>26</xdr:row>
      <xdr:rowOff>152498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6958BA72-7378-486C-8CB1-A892051CF578}"/>
            </a:ext>
          </a:extLst>
        </xdr:cNvPr>
        <xdr:cNvCxnSpPr>
          <a:stCxn id="8" idx="0"/>
          <a:endCxn id="6" idx="4"/>
        </xdr:cNvCxnSpPr>
      </xdr:nvCxnSpPr>
      <xdr:spPr>
        <a:xfrm flipH="1" flipV="1">
          <a:off x="6527553" y="5106374"/>
          <a:ext cx="2119693" cy="1332624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123825</xdr:rowOff>
    </xdr:from>
    <xdr:to>
      <xdr:col>9</xdr:col>
      <xdr:colOff>514350</xdr:colOff>
      <xdr:row>12</xdr:row>
      <xdr:rowOff>123825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A8047F19-0D6F-4C63-AE12-142F805B3C3B}"/>
            </a:ext>
          </a:extLst>
        </xdr:cNvPr>
        <xdr:cNvCxnSpPr/>
      </xdr:nvCxnSpPr>
      <xdr:spPr>
        <a:xfrm>
          <a:off x="4429125" y="1419225"/>
          <a:ext cx="2524125" cy="990600"/>
        </a:xfrm>
        <a:prstGeom prst="bentConnector3">
          <a:avLst>
            <a:gd name="adj1" fmla="val 28562"/>
          </a:avLst>
        </a:prstGeom>
        <a:ln w="19050"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560297</xdr:colOff>
      <xdr:row>8</xdr:row>
      <xdr:rowOff>123267</xdr:rowOff>
    </xdr:from>
    <xdr:to>
      <xdr:col>9</xdr:col>
      <xdr:colOff>885825</xdr:colOff>
      <xdr:row>21</xdr:row>
      <xdr:rowOff>47627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05B63364-8640-4952-BF27-C864CC8C3D20}"/>
            </a:ext>
          </a:extLst>
        </xdr:cNvPr>
        <xdr:cNvCxnSpPr/>
      </xdr:nvCxnSpPr>
      <xdr:spPr>
        <a:xfrm rot="16200000" flipH="1">
          <a:off x="4867837" y="1665198"/>
          <a:ext cx="2535331" cy="2320175"/>
        </a:xfrm>
        <a:prstGeom prst="bentConnector3">
          <a:avLst>
            <a:gd name="adj1" fmla="val 50000"/>
          </a:avLst>
        </a:prstGeom>
        <a:ln w="19050"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8</xdr:row>
      <xdr:rowOff>104775</xdr:rowOff>
    </xdr:from>
    <xdr:to>
      <xdr:col>5</xdr:col>
      <xdr:colOff>560294</xdr:colOff>
      <xdr:row>8</xdr:row>
      <xdr:rowOff>123265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A1B50C3-463F-4593-AE15-18D05D58AE26}"/>
            </a:ext>
          </a:extLst>
        </xdr:cNvPr>
        <xdr:cNvCxnSpPr/>
      </xdr:nvCxnSpPr>
      <xdr:spPr>
        <a:xfrm>
          <a:off x="4434168" y="1539128"/>
          <a:ext cx="541244" cy="18490"/>
        </a:xfrm>
        <a:prstGeom prst="line">
          <a:avLst/>
        </a:prstGeom>
        <a:ln w="19050"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123265</xdr:rowOff>
    </xdr:from>
    <xdr:to>
      <xdr:col>8</xdr:col>
      <xdr:colOff>134470</xdr:colOff>
      <xdr:row>9</xdr:row>
      <xdr:rowOff>100853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3F635DF-5CEC-4EE4-95A8-626CA0736DCE}"/>
            </a:ext>
          </a:extLst>
        </xdr:cNvPr>
        <xdr:cNvCxnSpPr/>
      </xdr:nvCxnSpPr>
      <xdr:spPr>
        <a:xfrm>
          <a:off x="4415118" y="1176618"/>
          <a:ext cx="1949823" cy="549088"/>
        </a:xfrm>
        <a:prstGeom prst="bentConnector3">
          <a:avLst>
            <a:gd name="adj1" fmla="val 50000"/>
          </a:avLst>
        </a:prstGeom>
        <a:ln w="76200">
          <a:solidFill>
            <a:srgbClr val="00B050"/>
          </a:solidFill>
          <a:prstDash val="sysDash"/>
          <a:tailEnd type="triangle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89647</xdr:colOff>
      <xdr:row>4</xdr:row>
      <xdr:rowOff>44824</xdr:rowOff>
    </xdr:from>
    <xdr:to>
      <xdr:col>24</xdr:col>
      <xdr:colOff>425824</xdr:colOff>
      <xdr:row>6</xdr:row>
      <xdr:rowOff>156881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2021D81-E6A8-4445-BF29-2C0CBDA74601}"/>
            </a:ext>
          </a:extLst>
        </xdr:cNvPr>
        <xdr:cNvCxnSpPr/>
      </xdr:nvCxnSpPr>
      <xdr:spPr>
        <a:xfrm flipV="1">
          <a:off x="20686059" y="683559"/>
          <a:ext cx="1075765" cy="526675"/>
        </a:xfrm>
        <a:prstGeom prst="bentConnector3">
          <a:avLst>
            <a:gd name="adj1" fmla="val 100000"/>
          </a:avLst>
        </a:prstGeom>
        <a:ln w="76200">
          <a:solidFill>
            <a:srgbClr val="00B050"/>
          </a:solidFill>
          <a:prstDash val="sysDash"/>
          <a:tailEnd type="triangle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67235</xdr:colOff>
      <xdr:row>6</xdr:row>
      <xdr:rowOff>134471</xdr:rowOff>
    </xdr:from>
    <xdr:to>
      <xdr:col>19</xdr:col>
      <xdr:colOff>22412</xdr:colOff>
      <xdr:row>9</xdr:row>
      <xdr:rowOff>112059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B5D379A4-D20A-436C-B09B-D6AB3C1BD848}"/>
            </a:ext>
          </a:extLst>
        </xdr:cNvPr>
        <xdr:cNvCxnSpPr/>
      </xdr:nvCxnSpPr>
      <xdr:spPr>
        <a:xfrm flipV="1">
          <a:off x="15688235" y="1187824"/>
          <a:ext cx="694765" cy="582706"/>
        </a:xfrm>
        <a:prstGeom prst="bentConnector3">
          <a:avLst>
            <a:gd name="adj1" fmla="val 50000"/>
          </a:avLst>
        </a:prstGeom>
        <a:ln w="76200">
          <a:solidFill>
            <a:srgbClr val="00B050"/>
          </a:solidFill>
          <a:prstDash val="sysDash"/>
          <a:tailEnd type="triangle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56029</xdr:colOff>
      <xdr:row>9</xdr:row>
      <xdr:rowOff>100853</xdr:rowOff>
    </xdr:from>
    <xdr:to>
      <xdr:col>13</xdr:col>
      <xdr:colOff>705971</xdr:colOff>
      <xdr:row>9</xdr:row>
      <xdr:rowOff>112059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E9E45A0-0A0B-4B2D-81EE-EC1B0DC8D667}"/>
            </a:ext>
          </a:extLst>
        </xdr:cNvPr>
        <xdr:cNvCxnSpPr/>
      </xdr:nvCxnSpPr>
      <xdr:spPr>
        <a:xfrm flipV="1">
          <a:off x="10701617" y="1759324"/>
          <a:ext cx="649942" cy="11206"/>
        </a:xfrm>
        <a:prstGeom prst="bentConnector3">
          <a:avLst>
            <a:gd name="adj1" fmla="val 50000"/>
          </a:avLst>
        </a:prstGeom>
        <a:ln w="76200">
          <a:solidFill>
            <a:srgbClr val="00B050"/>
          </a:solidFill>
          <a:prstDash val="sysDash"/>
          <a:tailEnd type="triangle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56030</xdr:colOff>
      <xdr:row>16</xdr:row>
      <xdr:rowOff>100853</xdr:rowOff>
    </xdr:from>
    <xdr:to>
      <xdr:col>13</xdr:col>
      <xdr:colOff>649941</xdr:colOff>
      <xdr:row>16</xdr:row>
      <xdr:rowOff>112059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AF2FA6F-004D-4045-8DD3-391406AE84AF}"/>
            </a:ext>
          </a:extLst>
        </xdr:cNvPr>
        <xdr:cNvCxnSpPr/>
      </xdr:nvCxnSpPr>
      <xdr:spPr>
        <a:xfrm flipV="1">
          <a:off x="10701618" y="3160059"/>
          <a:ext cx="593911" cy="11206"/>
        </a:xfrm>
        <a:prstGeom prst="straightConnector1">
          <a:avLst/>
        </a:prstGeom>
        <a:ln w="19050"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51548</xdr:colOff>
      <xdr:row>25</xdr:row>
      <xdr:rowOff>107577</xdr:rowOff>
    </xdr:from>
    <xdr:to>
      <xdr:col>13</xdr:col>
      <xdr:colOff>645459</xdr:colOff>
      <xdr:row>25</xdr:row>
      <xdr:rowOff>118783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5A0B553-ADF7-48EB-8B53-3196FFA002F3}"/>
            </a:ext>
          </a:extLst>
        </xdr:cNvPr>
        <xdr:cNvCxnSpPr/>
      </xdr:nvCxnSpPr>
      <xdr:spPr>
        <a:xfrm flipV="1">
          <a:off x="10697136" y="4948518"/>
          <a:ext cx="593911" cy="11206"/>
        </a:xfrm>
        <a:prstGeom prst="straightConnector1">
          <a:avLst/>
        </a:prstGeom>
        <a:ln w="19050"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24653</xdr:colOff>
      <xdr:row>36</xdr:row>
      <xdr:rowOff>91889</xdr:rowOff>
    </xdr:from>
    <xdr:to>
      <xdr:col>13</xdr:col>
      <xdr:colOff>618564</xdr:colOff>
      <xdr:row>36</xdr:row>
      <xdr:rowOff>103095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6F4A3B72-D10E-45E3-A23A-16341437E8E0}"/>
            </a:ext>
          </a:extLst>
        </xdr:cNvPr>
        <xdr:cNvCxnSpPr/>
      </xdr:nvCxnSpPr>
      <xdr:spPr>
        <a:xfrm flipV="1">
          <a:off x="10670241" y="7095565"/>
          <a:ext cx="593911" cy="11206"/>
        </a:xfrm>
        <a:prstGeom prst="straightConnector1">
          <a:avLst/>
        </a:prstGeom>
        <a:ln w="19050"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40341</xdr:colOff>
      <xdr:row>15</xdr:row>
      <xdr:rowOff>156882</xdr:rowOff>
    </xdr:from>
    <xdr:to>
      <xdr:col>18</xdr:col>
      <xdr:colOff>661147</xdr:colOff>
      <xdr:row>16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800CCA98-3110-4E80-B6C4-1522D4DBCEAF}"/>
            </a:ext>
          </a:extLst>
        </xdr:cNvPr>
        <xdr:cNvCxnSpPr/>
      </xdr:nvCxnSpPr>
      <xdr:spPr>
        <a:xfrm flipV="1">
          <a:off x="15661341" y="3025588"/>
          <a:ext cx="620806" cy="186018"/>
        </a:xfrm>
        <a:prstGeom prst="straightConnector1">
          <a:avLst/>
        </a:prstGeom>
        <a:ln w="19050"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24653</xdr:colOff>
      <xdr:row>25</xdr:row>
      <xdr:rowOff>103095</xdr:rowOff>
    </xdr:from>
    <xdr:to>
      <xdr:col>18</xdr:col>
      <xdr:colOff>672353</xdr:colOff>
      <xdr:row>27</xdr:row>
      <xdr:rowOff>89647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572B91E-AFF8-432C-81AC-866F9A000DC5}"/>
            </a:ext>
          </a:extLst>
        </xdr:cNvPr>
        <xdr:cNvCxnSpPr/>
      </xdr:nvCxnSpPr>
      <xdr:spPr>
        <a:xfrm>
          <a:off x="15645653" y="4944036"/>
          <a:ext cx="647700" cy="367552"/>
        </a:xfrm>
        <a:prstGeom prst="straightConnector1">
          <a:avLst/>
        </a:prstGeom>
        <a:ln w="19050"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1060079</xdr:colOff>
      <xdr:row>9</xdr:row>
      <xdr:rowOff>219638</xdr:rowOff>
    </xdr:from>
    <xdr:to>
      <xdr:col>8</xdr:col>
      <xdr:colOff>156882</xdr:colOff>
      <xdr:row>36</xdr:row>
      <xdr:rowOff>123265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C6ECEC8A-7501-4F84-A4C0-6E15398177FD}"/>
            </a:ext>
          </a:extLst>
        </xdr:cNvPr>
        <xdr:cNvCxnSpPr/>
      </xdr:nvCxnSpPr>
      <xdr:spPr>
        <a:xfrm rot="16200000" flipH="1">
          <a:off x="2712947" y="3452535"/>
          <a:ext cx="5282450" cy="2066362"/>
        </a:xfrm>
        <a:prstGeom prst="bentConnector3">
          <a:avLst>
            <a:gd name="adj1" fmla="val 100064"/>
          </a:avLst>
        </a:prstGeom>
        <a:ln w="19050"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PA Excel Theme (Dark Font)">
  <a:themeElements>
    <a:clrScheme name="Custom 13">
      <a:dk1>
        <a:srgbClr val="363636"/>
      </a:dk1>
      <a:lt1>
        <a:sysClr val="window" lastClr="FFFFFF"/>
      </a:lt1>
      <a:dk2>
        <a:srgbClr val="363636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72E-2E03-44F7-817D-AFC9835123F9}">
  <dimension ref="B2:K17"/>
  <sheetViews>
    <sheetView zoomScale="145" zoomScaleNormal="145" workbookViewId="0">
      <selection activeCell="C25" sqref="C25"/>
    </sheetView>
  </sheetViews>
  <sheetFormatPr defaultRowHeight="15" x14ac:dyDescent="0.25"/>
  <cols>
    <col min="1" max="1" width="2.7109375" customWidth="1"/>
    <col min="2" max="2" width="9.140625" style="6"/>
    <col min="3" max="3" width="14.7109375" customWidth="1"/>
    <col min="4" max="4" width="2.7109375" customWidth="1"/>
    <col min="5" max="6" width="14.7109375" customWidth="1"/>
    <col min="11" max="11" width="11.7109375" bestFit="1" customWidth="1"/>
  </cols>
  <sheetData>
    <row r="2" spans="2:11" s="4" customFormat="1" ht="30" x14ac:dyDescent="0.25">
      <c r="B2" s="5"/>
      <c r="C2" s="4" t="s">
        <v>5</v>
      </c>
      <c r="E2" s="7" t="s">
        <v>3</v>
      </c>
      <c r="F2" s="7" t="s">
        <v>4</v>
      </c>
      <c r="H2" s="4" t="s">
        <v>6</v>
      </c>
    </row>
    <row r="3" spans="2:11" x14ac:dyDescent="0.25">
      <c r="B3" s="6" t="s">
        <v>0</v>
      </c>
      <c r="C3" s="3">
        <v>17</v>
      </c>
      <c r="E3" s="1">
        <v>0.1</v>
      </c>
      <c r="F3" s="2">
        <f>E3 * SUM($C$3:$C$5)</f>
        <v>8.5</v>
      </c>
      <c r="H3" t="b">
        <f>C3 &gt;= F3</f>
        <v>1</v>
      </c>
      <c r="J3">
        <v>150000</v>
      </c>
      <c r="K3" s="10">
        <f>J3 * C3</f>
        <v>2550000</v>
      </c>
    </row>
    <row r="4" spans="2:11" x14ac:dyDescent="0.25">
      <c r="B4" s="6" t="s">
        <v>1</v>
      </c>
      <c r="C4" s="3">
        <v>62</v>
      </c>
      <c r="E4" s="1">
        <v>0.2</v>
      </c>
      <c r="F4" s="2">
        <f>E4 * SUM($C$3:$C$5)</f>
        <v>17</v>
      </c>
      <c r="H4" t="b">
        <f t="shared" ref="H4:H5" si="0">C4 &gt;= F4</f>
        <v>1</v>
      </c>
      <c r="J4">
        <v>190000</v>
      </c>
      <c r="K4" s="10">
        <f t="shared" ref="K4:K5" si="1">J4 * C4</f>
        <v>11780000</v>
      </c>
    </row>
    <row r="5" spans="2:11" x14ac:dyDescent="0.25">
      <c r="B5" s="6" t="s">
        <v>2</v>
      </c>
      <c r="C5" s="3">
        <v>6</v>
      </c>
      <c r="E5" s="1">
        <v>0.05</v>
      </c>
      <c r="F5" s="2">
        <f>E5 * SUM($C$3:$C$5)</f>
        <v>4.25</v>
      </c>
      <c r="H5" t="b">
        <f t="shared" si="0"/>
        <v>1</v>
      </c>
      <c r="J5">
        <v>20000</v>
      </c>
      <c r="K5" s="10">
        <f t="shared" si="1"/>
        <v>120000</v>
      </c>
    </row>
    <row r="6" spans="2:11" x14ac:dyDescent="0.25">
      <c r="K6" s="10">
        <f>SUMPRODUCT(J3:J5, C3:C5)</f>
        <v>14450000</v>
      </c>
    </row>
    <row r="7" spans="2:11" x14ac:dyDescent="0.25">
      <c r="F7" s="8">
        <f>F3/SUM($C$3:$C$5)</f>
        <v>0.1</v>
      </c>
    </row>
    <row r="8" spans="2:11" x14ac:dyDescent="0.25">
      <c r="F8" s="8">
        <f t="shared" ref="F8:F9" si="2">F4/SUM($C$3:$C$5)</f>
        <v>0.2</v>
      </c>
    </row>
    <row r="9" spans="2:11" x14ac:dyDescent="0.25">
      <c r="F9" s="8">
        <f t="shared" si="2"/>
        <v>0.05</v>
      </c>
    </row>
    <row r="11" spans="2:11" x14ac:dyDescent="0.25">
      <c r="C11" t="s">
        <v>7</v>
      </c>
    </row>
    <row r="14" spans="2:11" x14ac:dyDescent="0.25">
      <c r="C14" t="s">
        <v>11</v>
      </c>
      <c r="E14" t="s">
        <v>12</v>
      </c>
    </row>
    <row r="15" spans="2:11" x14ac:dyDescent="0.25">
      <c r="B15" s="6" t="s">
        <v>8</v>
      </c>
      <c r="C15" s="10">
        <v>548000</v>
      </c>
      <c r="E15" s="9">
        <f>C15 / 4000</f>
        <v>137</v>
      </c>
    </row>
    <row r="16" spans="2:11" x14ac:dyDescent="0.25">
      <c r="B16" s="6" t="s">
        <v>9</v>
      </c>
      <c r="C16" s="10">
        <v>14450000</v>
      </c>
    </row>
    <row r="17" spans="2:3" x14ac:dyDescent="0.25">
      <c r="B17" s="6" t="s">
        <v>10</v>
      </c>
      <c r="C17" s="10">
        <f>SUM(C15:C16)</f>
        <v>14998000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06EB-489A-46D0-97F2-4F17DCF836F2}">
  <dimension ref="B2:W35"/>
  <sheetViews>
    <sheetView showGridLines="0" zoomScale="107" zoomScaleNormal="107" workbookViewId="0">
      <selection activeCell="Q6" sqref="Q6"/>
    </sheetView>
  </sheetViews>
  <sheetFormatPr defaultRowHeight="15" x14ac:dyDescent="0.25"/>
  <sheetData>
    <row r="2" spans="4:23" x14ac:dyDescent="0.25">
      <c r="D2" s="14"/>
      <c r="E2" s="14"/>
      <c r="F2" s="14"/>
      <c r="G2" s="14"/>
      <c r="H2" s="14"/>
      <c r="I2" s="14"/>
      <c r="J2" s="15" t="s">
        <v>26</v>
      </c>
    </row>
    <row r="3" spans="4:23" x14ac:dyDescent="0.25">
      <c r="J3" s="11" t="s">
        <v>13</v>
      </c>
    </row>
    <row r="4" spans="4:23" x14ac:dyDescent="0.25">
      <c r="V4">
        <v>2.5</v>
      </c>
      <c r="W4" s="3">
        <v>4</v>
      </c>
    </row>
    <row r="5" spans="4:23" x14ac:dyDescent="0.25">
      <c r="V5">
        <v>6</v>
      </c>
      <c r="W5" s="3">
        <v>3</v>
      </c>
    </row>
    <row r="6" spans="4:23" x14ac:dyDescent="0.25">
      <c r="W6" s="12">
        <f>SUMPRODUCT(W4:W5, V4:V5)</f>
        <v>28</v>
      </c>
    </row>
    <row r="10" spans="4:23" x14ac:dyDescent="0.25">
      <c r="E10" s="14"/>
      <c r="F10" s="14"/>
      <c r="G10" s="15" t="s">
        <v>16</v>
      </c>
    </row>
    <row r="11" spans="4:23" x14ac:dyDescent="0.25">
      <c r="G11" s="17" t="s">
        <v>28</v>
      </c>
      <c r="N11" s="16" t="s">
        <v>29</v>
      </c>
    </row>
    <row r="15" spans="4:23" x14ac:dyDescent="0.25">
      <c r="O15" t="s">
        <v>15</v>
      </c>
    </row>
    <row r="16" spans="4:23" x14ac:dyDescent="0.25">
      <c r="O16" s="13" t="s">
        <v>23</v>
      </c>
      <c r="P16" s="13"/>
      <c r="Q16" s="13"/>
    </row>
    <row r="17" spans="2:17" x14ac:dyDescent="0.25">
      <c r="B17" s="14"/>
      <c r="C17" s="14"/>
      <c r="D17" s="15" t="s">
        <v>17</v>
      </c>
      <c r="O17" s="13" t="s">
        <v>24</v>
      </c>
      <c r="P17" s="13"/>
      <c r="Q17" s="13"/>
    </row>
    <row r="18" spans="2:17" x14ac:dyDescent="0.25">
      <c r="D18" s="17" t="s">
        <v>31</v>
      </c>
      <c r="K18" s="18" t="s">
        <v>30</v>
      </c>
    </row>
    <row r="23" spans="2:17" x14ac:dyDescent="0.25">
      <c r="E23" s="13" t="s">
        <v>19</v>
      </c>
      <c r="F23" s="13"/>
    </row>
    <row r="24" spans="2:17" x14ac:dyDescent="0.25">
      <c r="E24" s="13" t="s">
        <v>25</v>
      </c>
      <c r="F24" s="13"/>
    </row>
    <row r="25" spans="2:17" x14ac:dyDescent="0.25">
      <c r="E25" s="13" t="s">
        <v>27</v>
      </c>
      <c r="F25" s="13"/>
    </row>
    <row r="27" spans="2:17" x14ac:dyDescent="0.25">
      <c r="E27" s="14"/>
      <c r="F27" s="14"/>
      <c r="G27" s="15" t="s">
        <v>18</v>
      </c>
    </row>
    <row r="28" spans="2:17" x14ac:dyDescent="0.25">
      <c r="G28" s="11" t="s">
        <v>32</v>
      </c>
      <c r="N28" s="11" t="s">
        <v>33</v>
      </c>
    </row>
    <row r="33" spans="8:17" x14ac:dyDescent="0.25">
      <c r="H33" s="13" t="s">
        <v>14</v>
      </c>
      <c r="I33" s="13"/>
      <c r="J33" s="13"/>
      <c r="O33" s="13" t="s">
        <v>15</v>
      </c>
      <c r="P33" s="13"/>
      <c r="Q33" s="13"/>
    </row>
    <row r="34" spans="8:17" x14ac:dyDescent="0.25">
      <c r="H34" s="13" t="s">
        <v>20</v>
      </c>
      <c r="I34" s="13"/>
      <c r="J34" s="13"/>
      <c r="O34" s="13" t="s">
        <v>21</v>
      </c>
      <c r="P34" s="13"/>
      <c r="Q34" s="13"/>
    </row>
    <row r="35" spans="8:17" x14ac:dyDescent="0.25">
      <c r="O35" s="13" t="s">
        <v>22</v>
      </c>
      <c r="P35" s="13"/>
      <c r="Q35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429F-0FAD-4E51-A5D6-04B3E7306A79}">
  <sheetPr>
    <pageSetUpPr fitToPage="1"/>
  </sheetPr>
  <dimension ref="B2:H52"/>
  <sheetViews>
    <sheetView showGridLines="0" zoomScale="145" zoomScaleNormal="145" workbookViewId="0">
      <selection activeCell="F18" sqref="F18"/>
    </sheetView>
  </sheetViews>
  <sheetFormatPr defaultRowHeight="15" x14ac:dyDescent="0.25"/>
  <cols>
    <col min="1" max="1" width="2.7109375" customWidth="1"/>
    <col min="2" max="2" width="28.140625" bestFit="1" customWidth="1"/>
    <col min="5" max="5" width="17.28515625" bestFit="1" customWidth="1"/>
    <col min="6" max="6" width="9.140625" style="23"/>
  </cols>
  <sheetData>
    <row r="2" spans="2:8" ht="18" x14ac:dyDescent="0.35">
      <c r="C2" s="19" t="s">
        <v>35</v>
      </c>
      <c r="D2" s="20" t="s">
        <v>36</v>
      </c>
      <c r="E2" s="19" t="s">
        <v>34</v>
      </c>
      <c r="F2" s="30" t="s">
        <v>55</v>
      </c>
      <c r="G2" s="31"/>
      <c r="H2" s="31"/>
    </row>
    <row r="3" spans="2:8" ht="18" x14ac:dyDescent="0.35">
      <c r="B3" s="22" t="s">
        <v>38</v>
      </c>
      <c r="C3" s="3">
        <v>2</v>
      </c>
      <c r="D3" s="3">
        <v>2</v>
      </c>
      <c r="E3" s="21">
        <f t="shared" ref="E3" si="0">C3 * COS(C3) * SIN(D3) + 0.5*D3</f>
        <v>0.24319750469207169</v>
      </c>
      <c r="F3" s="23" t="s">
        <v>45</v>
      </c>
    </row>
    <row r="5" spans="2:8" ht="18" x14ac:dyDescent="0.35">
      <c r="C5" s="19" t="s">
        <v>35</v>
      </c>
      <c r="D5" s="20" t="s">
        <v>36</v>
      </c>
      <c r="E5" s="19" t="s">
        <v>34</v>
      </c>
    </row>
    <row r="6" spans="2:8" ht="18" x14ac:dyDescent="0.35">
      <c r="B6" s="6" t="s">
        <v>37</v>
      </c>
      <c r="C6" s="27">
        <v>2</v>
      </c>
      <c r="D6" s="28">
        <v>2</v>
      </c>
      <c r="E6" s="21">
        <f t="shared" ref="E6" si="1">C6 * COS(C6) * SIN(D6) + 0.5*D6</f>
        <v>0.24319750469207169</v>
      </c>
      <c r="F6" s="23" t="s">
        <v>45</v>
      </c>
    </row>
    <row r="7" spans="2:8" x14ac:dyDescent="0.25">
      <c r="B7" s="6" t="s">
        <v>43</v>
      </c>
      <c r="C7" t="b">
        <v>0</v>
      </c>
    </row>
    <row r="8" spans="2:8" x14ac:dyDescent="0.25">
      <c r="B8" s="6"/>
    </row>
    <row r="9" spans="2:8" x14ac:dyDescent="0.25">
      <c r="B9" s="42" t="s">
        <v>44</v>
      </c>
      <c r="C9" s="43"/>
      <c r="D9" s="43"/>
      <c r="E9" s="43"/>
    </row>
    <row r="10" spans="2:8" x14ac:dyDescent="0.25">
      <c r="B10" s="44" t="s">
        <v>49</v>
      </c>
      <c r="C10" s="45">
        <f>C6</f>
        <v>2</v>
      </c>
      <c r="D10" s="45">
        <f>D6</f>
        <v>2</v>
      </c>
      <c r="E10" s="46">
        <f>E6</f>
        <v>0.24319750469207169</v>
      </c>
      <c r="F10" s="23" t="s">
        <v>52</v>
      </c>
    </row>
    <row r="12" spans="2:8" s="19" customFormat="1" ht="18" x14ac:dyDescent="0.35">
      <c r="B12" s="32" t="str">
        <f>"Neighbors of (" &amp; C6 &amp; ", " &amp; D6 &amp; ")"</f>
        <v>Neighbors of (2, 2)</v>
      </c>
      <c r="C12" s="32" t="s">
        <v>35</v>
      </c>
      <c r="D12" s="32" t="s">
        <v>36</v>
      </c>
      <c r="E12" s="32" t="s">
        <v>34</v>
      </c>
      <c r="F12" s="23"/>
    </row>
    <row r="13" spans="2:8" ht="18" x14ac:dyDescent="0.35">
      <c r="B13" s="39" t="s">
        <v>39</v>
      </c>
      <c r="C13" s="40">
        <f>C6 + 1</f>
        <v>3</v>
      </c>
      <c r="D13" s="40">
        <f>D6</f>
        <v>2</v>
      </c>
      <c r="E13" s="41">
        <f t="shared" ref="E13:E16" si="2">C13 * COS(C13) * SIN(D13) + 0.5*D13</f>
        <v>-1.7005928892065527</v>
      </c>
      <c r="F13" s="23" t="s">
        <v>45</v>
      </c>
    </row>
    <row r="14" spans="2:8" x14ac:dyDescent="0.25">
      <c r="B14" s="33" t="s">
        <v>40</v>
      </c>
      <c r="C14" s="34">
        <f>C6 - 1</f>
        <v>1</v>
      </c>
      <c r="D14" s="34">
        <f>D6</f>
        <v>2</v>
      </c>
      <c r="E14" s="35">
        <f t="shared" si="2"/>
        <v>1.491295496433882</v>
      </c>
      <c r="F14" s="23" t="s">
        <v>46</v>
      </c>
    </row>
    <row r="15" spans="2:8" x14ac:dyDescent="0.25">
      <c r="B15" s="33" t="s">
        <v>41</v>
      </c>
      <c r="C15" s="34">
        <f>C6</f>
        <v>2</v>
      </c>
      <c r="D15" s="34">
        <f>D6 + 1</f>
        <v>3</v>
      </c>
      <c r="E15" s="35">
        <f t="shared" si="2"/>
        <v>1.3825467101447579</v>
      </c>
      <c r="F15" s="23" t="s">
        <v>46</v>
      </c>
    </row>
    <row r="16" spans="2:8" x14ac:dyDescent="0.25">
      <c r="B16" s="36" t="s">
        <v>42</v>
      </c>
      <c r="C16" s="37">
        <f>C6</f>
        <v>2</v>
      </c>
      <c r="D16" s="37">
        <f>D6 - 1</f>
        <v>1</v>
      </c>
      <c r="E16" s="38">
        <f t="shared" si="2"/>
        <v>-0.20035097674802926</v>
      </c>
      <c r="F16" s="23" t="s">
        <v>46</v>
      </c>
    </row>
    <row r="18" spans="2:6" x14ac:dyDescent="0.25">
      <c r="B18" s="24" t="s">
        <v>47</v>
      </c>
      <c r="C18" s="25">
        <f>INDEX(C13:C16, MATCH(D18, D13:D16, 0), 1)</f>
        <v>3</v>
      </c>
      <c r="D18" s="25">
        <f>INDEX(D13:D16, MATCH(E18, E13:E16, 0), 1)</f>
        <v>2</v>
      </c>
      <c r="E18" s="29">
        <f>MIN(E13:E16, E10)</f>
        <v>-1.7005928892065527</v>
      </c>
      <c r="F18" s="23" t="s">
        <v>53</v>
      </c>
    </row>
    <row r="19" spans="2:6" x14ac:dyDescent="0.25">
      <c r="B19" s="6" t="s">
        <v>48</v>
      </c>
      <c r="C19" t="b">
        <f>E18 = E10</f>
        <v>0</v>
      </c>
    </row>
    <row r="20" spans="2:6" x14ac:dyDescent="0.25">
      <c r="B20" s="6" t="s">
        <v>43</v>
      </c>
      <c r="C20" t="b">
        <f>C19</f>
        <v>0</v>
      </c>
      <c r="F20" s="23" t="s">
        <v>51</v>
      </c>
    </row>
    <row r="22" spans="2:6" ht="18" x14ac:dyDescent="0.35">
      <c r="C22" s="19" t="s">
        <v>35</v>
      </c>
      <c r="D22" s="20" t="s">
        <v>36</v>
      </c>
      <c r="E22" s="19" t="s">
        <v>34</v>
      </c>
    </row>
    <row r="23" spans="2:6" ht="18" x14ac:dyDescent="0.35">
      <c r="B23" s="6" t="s">
        <v>37</v>
      </c>
      <c r="C23" s="27">
        <f t="shared" ref="C23:E23" si="3">C18</f>
        <v>3</v>
      </c>
      <c r="D23" s="28">
        <f t="shared" si="3"/>
        <v>2</v>
      </c>
      <c r="E23" s="21">
        <f t="shared" si="3"/>
        <v>-1.7005928892065527</v>
      </c>
      <c r="F23" s="23" t="s">
        <v>45</v>
      </c>
    </row>
    <row r="24" spans="2:6" x14ac:dyDescent="0.25">
      <c r="B24" s="6"/>
    </row>
    <row r="25" spans="2:6" x14ac:dyDescent="0.25">
      <c r="B25" s="42" t="s">
        <v>50</v>
      </c>
      <c r="C25" s="43"/>
      <c r="D25" s="43"/>
      <c r="E25" s="43"/>
    </row>
    <row r="26" spans="2:6" x14ac:dyDescent="0.25">
      <c r="B26" s="44" t="s">
        <v>49</v>
      </c>
      <c r="C26" s="45">
        <f>C23</f>
        <v>3</v>
      </c>
      <c r="D26" s="45">
        <f>D23</f>
        <v>2</v>
      </c>
      <c r="E26" s="46">
        <f>E23</f>
        <v>-1.7005928892065527</v>
      </c>
      <c r="F26" s="23" t="s">
        <v>52</v>
      </c>
    </row>
    <row r="28" spans="2:6" s="19" customFormat="1" ht="18" x14ac:dyDescent="0.35">
      <c r="B28" s="32" t="str">
        <f>"Neighbors of (" &amp; C23 &amp; ", " &amp; D23 &amp; ")"</f>
        <v>Neighbors of (3, 2)</v>
      </c>
      <c r="C28" s="32" t="s">
        <v>35</v>
      </c>
      <c r="D28" s="32" t="s">
        <v>36</v>
      </c>
      <c r="E28" s="32" t="s">
        <v>34</v>
      </c>
      <c r="F28" s="23"/>
    </row>
    <row r="29" spans="2:6" ht="18" x14ac:dyDescent="0.35">
      <c r="B29" s="39" t="s">
        <v>39</v>
      </c>
      <c r="C29" s="40">
        <f>C23 + 1</f>
        <v>4</v>
      </c>
      <c r="D29" s="40">
        <f>D23</f>
        <v>2</v>
      </c>
      <c r="E29" s="41">
        <f t="shared" ref="E29:E32" si="4">C29 * COS(C29) * SIN(D29) + 0.5*D29</f>
        <v>-1.3774258500492151</v>
      </c>
      <c r="F29" s="23" t="s">
        <v>45</v>
      </c>
    </row>
    <row r="30" spans="2:6" x14ac:dyDescent="0.25">
      <c r="B30" s="33" t="s">
        <v>40</v>
      </c>
      <c r="C30" s="34">
        <f>C23 - 1</f>
        <v>2</v>
      </c>
      <c r="D30" s="34">
        <f>D23</f>
        <v>2</v>
      </c>
      <c r="E30" s="35">
        <f t="shared" si="4"/>
        <v>0.24319750469207169</v>
      </c>
      <c r="F30" s="23" t="s">
        <v>46</v>
      </c>
    </row>
    <row r="31" spans="2:6" x14ac:dyDescent="0.25">
      <c r="B31" s="33" t="s">
        <v>41</v>
      </c>
      <c r="C31" s="34">
        <f>C23</f>
        <v>3</v>
      </c>
      <c r="D31" s="34">
        <f>D23 + 1</f>
        <v>3</v>
      </c>
      <c r="E31" s="35">
        <f t="shared" si="4"/>
        <v>1.0808767527016112</v>
      </c>
      <c r="F31" s="23" t="s">
        <v>46</v>
      </c>
    </row>
    <row r="32" spans="2:6" x14ac:dyDescent="0.25">
      <c r="B32" s="36" t="s">
        <v>42</v>
      </c>
      <c r="C32" s="37">
        <f>C23</f>
        <v>3</v>
      </c>
      <c r="D32" s="37">
        <f>D23 - 1</f>
        <v>1</v>
      </c>
      <c r="E32" s="38">
        <f t="shared" si="4"/>
        <v>-1.9991498832004151</v>
      </c>
      <c r="F32" s="23" t="s">
        <v>46</v>
      </c>
    </row>
    <row r="34" spans="2:6" x14ac:dyDescent="0.25">
      <c r="B34" s="24" t="s">
        <v>47</v>
      </c>
      <c r="C34" s="25">
        <f>INDEX(C29:C32, MATCH(D34, D29:D32, 0), 1)</f>
        <v>3</v>
      </c>
      <c r="D34" s="25">
        <f>INDEX(D29:D32, MATCH(E34, E29:E32, 0), 1)</f>
        <v>1</v>
      </c>
      <c r="E34" s="29">
        <f>MIN(E29:E32, E26)</f>
        <v>-1.9991498832004151</v>
      </c>
      <c r="F34" s="23" t="s">
        <v>53</v>
      </c>
    </row>
    <row r="35" spans="2:6" x14ac:dyDescent="0.25">
      <c r="B35" s="6" t="s">
        <v>48</v>
      </c>
      <c r="C35" t="b">
        <f>E34 = E26</f>
        <v>0</v>
      </c>
    </row>
    <row r="36" spans="2:6" x14ac:dyDescent="0.25">
      <c r="B36" s="6" t="s">
        <v>43</v>
      </c>
      <c r="C36" t="b">
        <f>C35</f>
        <v>0</v>
      </c>
      <c r="F36" s="23" t="s">
        <v>51</v>
      </c>
    </row>
    <row r="38" spans="2:6" ht="18" x14ac:dyDescent="0.35">
      <c r="C38" s="19" t="s">
        <v>35</v>
      </c>
      <c r="D38" s="20" t="s">
        <v>36</v>
      </c>
      <c r="E38" s="19" t="s">
        <v>34</v>
      </c>
    </row>
    <row r="39" spans="2:6" ht="18" x14ac:dyDescent="0.35">
      <c r="B39" s="6" t="s">
        <v>37</v>
      </c>
      <c r="C39" s="27">
        <f t="shared" ref="C39:E39" si="5">C34</f>
        <v>3</v>
      </c>
      <c r="D39" s="28">
        <f t="shared" si="5"/>
        <v>1</v>
      </c>
      <c r="E39" s="21">
        <f t="shared" si="5"/>
        <v>-1.9991498832004151</v>
      </c>
      <c r="F39" s="23" t="s">
        <v>45</v>
      </c>
    </row>
    <row r="40" spans="2:6" x14ac:dyDescent="0.25">
      <c r="B40" s="6"/>
    </row>
    <row r="41" spans="2:6" x14ac:dyDescent="0.25">
      <c r="B41" s="42" t="s">
        <v>56</v>
      </c>
      <c r="C41" s="43"/>
      <c r="D41" s="43"/>
      <c r="E41" s="43"/>
    </row>
    <row r="42" spans="2:6" x14ac:dyDescent="0.25">
      <c r="B42" s="44" t="s">
        <v>49</v>
      </c>
      <c r="C42" s="45">
        <f>C39</f>
        <v>3</v>
      </c>
      <c r="D42" s="45">
        <f>D39</f>
        <v>1</v>
      </c>
      <c r="E42" s="46">
        <f>E39</f>
        <v>-1.9991498832004151</v>
      </c>
      <c r="F42" s="23" t="s">
        <v>52</v>
      </c>
    </row>
    <row r="44" spans="2:6" ht="18" x14ac:dyDescent="0.35">
      <c r="B44" s="32" t="str">
        <f>"Neighbors of (" &amp; C39 &amp; ", " &amp; D39 &amp; ")"</f>
        <v>Neighbors of (3, 1)</v>
      </c>
      <c r="C44" s="32" t="s">
        <v>35</v>
      </c>
      <c r="D44" s="32" t="s">
        <v>36</v>
      </c>
      <c r="E44" s="32" t="s">
        <v>34</v>
      </c>
    </row>
    <row r="45" spans="2:6" ht="18" x14ac:dyDescent="0.35">
      <c r="B45" s="39" t="s">
        <v>39</v>
      </c>
      <c r="C45" s="40">
        <f>C39 + 1</f>
        <v>4</v>
      </c>
      <c r="D45" s="40">
        <f>D39</f>
        <v>1</v>
      </c>
      <c r="E45" s="41">
        <f t="shared" ref="E45:E48" si="6">C45 * COS(C45) * SIN(D45) + 0.5*D45</f>
        <v>-1.7000885654460114</v>
      </c>
      <c r="F45" s="23" t="s">
        <v>45</v>
      </c>
    </row>
    <row r="46" spans="2:6" x14ac:dyDescent="0.25">
      <c r="B46" s="33" t="s">
        <v>40</v>
      </c>
      <c r="C46" s="34">
        <f>C39 - 1</f>
        <v>2</v>
      </c>
      <c r="D46" s="34">
        <f>D39</f>
        <v>1</v>
      </c>
      <c r="E46" s="35">
        <f t="shared" si="6"/>
        <v>-0.20035097674802926</v>
      </c>
      <c r="F46" s="23" t="s">
        <v>46</v>
      </c>
    </row>
    <row r="47" spans="2:6" x14ac:dyDescent="0.25">
      <c r="B47" s="33" t="s">
        <v>41</v>
      </c>
      <c r="C47" s="34">
        <f>C39</f>
        <v>3</v>
      </c>
      <c r="D47" s="34">
        <f>D39 + 1</f>
        <v>2</v>
      </c>
      <c r="E47" s="35">
        <f t="shared" si="6"/>
        <v>-1.7005928892065527</v>
      </c>
      <c r="F47" s="23" t="s">
        <v>46</v>
      </c>
    </row>
    <row r="48" spans="2:6" x14ac:dyDescent="0.25">
      <c r="B48" s="36" t="s">
        <v>42</v>
      </c>
      <c r="C48" s="37">
        <f>C39</f>
        <v>3</v>
      </c>
      <c r="D48" s="37">
        <f>D39 - 1</f>
        <v>0</v>
      </c>
      <c r="E48" s="38">
        <f t="shared" si="6"/>
        <v>0</v>
      </c>
      <c r="F48" s="23" t="s">
        <v>46</v>
      </c>
    </row>
    <row r="50" spans="2:6" x14ac:dyDescent="0.25">
      <c r="B50" s="24" t="s">
        <v>47</v>
      </c>
      <c r="C50" s="25">
        <f>IFERROR(INDEX(C45:C48, MATCH(D50, D45:D48, 0), 1), C39)</f>
        <v>4</v>
      </c>
      <c r="D50" s="25">
        <f>IFERROR(INDEX(D45:D48, MATCH(E50, E45:E48, 0), 1), D39)</f>
        <v>1</v>
      </c>
      <c r="E50" s="29">
        <f>MIN(E45:E48, E42)</f>
        <v>-1.9991498832004151</v>
      </c>
      <c r="F50" s="23" t="s">
        <v>53</v>
      </c>
    </row>
    <row r="51" spans="2:6" x14ac:dyDescent="0.25">
      <c r="B51" s="6" t="s">
        <v>48</v>
      </c>
      <c r="C51" t="b">
        <f>E50 = E42</f>
        <v>1</v>
      </c>
    </row>
    <row r="52" spans="2:6" x14ac:dyDescent="0.25">
      <c r="B52" s="6" t="s">
        <v>43</v>
      </c>
      <c r="C52" t="b">
        <f>C51</f>
        <v>1</v>
      </c>
      <c r="F52" s="23" t="s">
        <v>54</v>
      </c>
    </row>
  </sheetData>
  <phoneticPr fontId="8" type="noConversion"/>
  <conditionalFormatting sqref="C20">
    <cfRule type="cellIs" dxfId="16" priority="5" operator="equal">
      <formula>FALSE</formula>
    </cfRule>
    <cfRule type="containsText" dxfId="15" priority="6" operator="containsText" text="TRUE">
      <formula>NOT(ISERROR(SEARCH("TRUE",C20)))</formula>
    </cfRule>
  </conditionalFormatting>
  <conditionalFormatting sqref="C36">
    <cfRule type="cellIs" dxfId="14" priority="3" operator="equal">
      <formula>FALSE</formula>
    </cfRule>
    <cfRule type="containsText" dxfId="13" priority="4" operator="containsText" text="TRUE">
      <formula>NOT(ISERROR(SEARCH("TRUE",C36)))</formula>
    </cfRule>
  </conditionalFormatting>
  <conditionalFormatting sqref="C52">
    <cfRule type="cellIs" dxfId="12" priority="1" operator="equal">
      <formula>FALSE</formula>
    </cfRule>
    <cfRule type="containsText" dxfId="11" priority="2" operator="containsText" text="TRUE">
      <formula>NOT(ISERROR(SEARCH("TRUE",C52)))</formula>
    </cfRule>
  </conditionalFormatting>
  <pageMargins left="0.7" right="0.7" top="0.75" bottom="0.75" header="0.3" footer="0.3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4587-F967-47CA-924E-C1058BF6DDBB}">
  <sheetPr>
    <pageSetUpPr fitToPage="1"/>
  </sheetPr>
  <dimension ref="B2:AD37"/>
  <sheetViews>
    <sheetView showGridLines="0" zoomScale="95" zoomScaleNormal="95" workbookViewId="0"/>
  </sheetViews>
  <sheetFormatPr defaultRowHeight="15" x14ac:dyDescent="0.25"/>
  <cols>
    <col min="1" max="1" width="2.7109375" customWidth="1"/>
    <col min="2" max="2" width="28.140625" bestFit="1" customWidth="1"/>
    <col min="5" max="5" width="17.28515625" bestFit="1" customWidth="1"/>
    <col min="6" max="6" width="9.140625" style="23"/>
    <col min="9" max="9" width="2.7109375" customWidth="1"/>
    <col min="10" max="10" width="28.140625" bestFit="1" customWidth="1"/>
    <col min="13" max="13" width="17.28515625" bestFit="1" customWidth="1"/>
    <col min="14" max="14" width="11.140625" customWidth="1"/>
    <col min="15" max="15" width="28.140625" bestFit="1" customWidth="1"/>
    <col min="18" max="18" width="17.28515625" bestFit="1" customWidth="1"/>
    <col min="19" max="19" width="11.140625" customWidth="1"/>
    <col min="20" max="20" width="28.140625" bestFit="1" customWidth="1"/>
    <col min="23" max="23" width="17.28515625" bestFit="1" customWidth="1"/>
    <col min="24" max="24" width="11.140625" customWidth="1"/>
    <col min="25" max="25" width="16" style="6" bestFit="1" customWidth="1"/>
    <col min="28" max="28" width="17.28515625" bestFit="1" customWidth="1"/>
    <col min="30" max="30" width="9.140625" style="26"/>
  </cols>
  <sheetData>
    <row r="2" spans="2:30" s="57" customFormat="1" ht="23.25" x14ac:dyDescent="0.35">
      <c r="B2" s="60" t="s">
        <v>44</v>
      </c>
      <c r="C2" s="60"/>
      <c r="D2" s="60"/>
      <c r="E2" s="60"/>
      <c r="F2" s="58"/>
      <c r="J2" s="60" t="s">
        <v>50</v>
      </c>
      <c r="K2" s="60"/>
      <c r="L2" s="60"/>
      <c r="M2" s="60"/>
      <c r="O2" s="60" t="s">
        <v>56</v>
      </c>
      <c r="P2" s="60"/>
      <c r="Q2" s="60"/>
      <c r="R2" s="60"/>
      <c r="T2" s="60" t="s">
        <v>61</v>
      </c>
      <c r="U2" s="60"/>
      <c r="V2" s="60"/>
      <c r="W2" s="60"/>
      <c r="Y2" s="60" t="s">
        <v>62</v>
      </c>
      <c r="Z2" s="60"/>
      <c r="AA2" s="60"/>
      <c r="AB2" s="60"/>
      <c r="AD2" s="59"/>
    </row>
    <row r="3" spans="2:30" ht="18" x14ac:dyDescent="0.35">
      <c r="C3" s="19" t="s">
        <v>35</v>
      </c>
      <c r="D3" s="20" t="s">
        <v>36</v>
      </c>
      <c r="E3" s="19" t="s">
        <v>34</v>
      </c>
      <c r="F3" s="30" t="s">
        <v>55</v>
      </c>
      <c r="G3" s="31"/>
      <c r="H3" s="31"/>
      <c r="I3" s="26"/>
      <c r="K3" s="19" t="s">
        <v>35</v>
      </c>
      <c r="L3" s="20" t="s">
        <v>36</v>
      </c>
      <c r="M3" s="19" t="s">
        <v>34</v>
      </c>
      <c r="N3" s="26"/>
      <c r="P3" s="19" t="s">
        <v>35</v>
      </c>
      <c r="Q3" s="20" t="s">
        <v>36</v>
      </c>
      <c r="R3" s="19" t="s">
        <v>34</v>
      </c>
      <c r="S3" s="26"/>
      <c r="U3" s="19" t="s">
        <v>35</v>
      </c>
      <c r="V3" s="20" t="s">
        <v>36</v>
      </c>
      <c r="W3" s="19" t="s">
        <v>34</v>
      </c>
      <c r="X3" s="26"/>
      <c r="Z3" s="19" t="s">
        <v>35</v>
      </c>
      <c r="AA3" s="20" t="s">
        <v>36</v>
      </c>
      <c r="AB3" s="19" t="s">
        <v>34</v>
      </c>
      <c r="AC3" s="26"/>
    </row>
    <row r="4" spans="2:30" ht="18" x14ac:dyDescent="0.35">
      <c r="B4" s="56" t="s">
        <v>58</v>
      </c>
      <c r="C4" s="3">
        <v>-1</v>
      </c>
      <c r="D4" s="3">
        <v>-2</v>
      </c>
      <c r="E4" s="21">
        <f>C4 * COS(C4) * SIN(D4) + 0.5*D4</f>
        <v>-0.50870450356611807</v>
      </c>
      <c r="F4" s="23" t="s">
        <v>45</v>
      </c>
      <c r="J4" s="11" t="str">
        <f>B7</f>
        <v>Neighbor 1 (x1 + 1, x2)</v>
      </c>
      <c r="K4" s="3">
        <f t="shared" ref="K4:L4" si="0">C7</f>
        <v>0</v>
      </c>
      <c r="L4" s="3">
        <f t="shared" si="0"/>
        <v>-2</v>
      </c>
      <c r="M4" s="21">
        <f>K4 * COS(K4) * SIN(L4) + 0.5*L4</f>
        <v>-1</v>
      </c>
      <c r="O4" s="11" t="str">
        <f t="shared" ref="O4" si="1">J10</f>
        <v>Neighbor 4 (x1, x2 - 1)</v>
      </c>
      <c r="P4" s="3">
        <f t="shared" ref="P4" si="2">K10</f>
        <v>0</v>
      </c>
      <c r="Q4" s="3">
        <f t="shared" ref="Q4" si="3">L10</f>
        <v>-3</v>
      </c>
      <c r="R4" s="21">
        <f>P4 * COS(P4) * SIN(Q4) + 0.5*Q4</f>
        <v>-1.5</v>
      </c>
      <c r="T4" s="11" t="str">
        <f t="shared" ref="T4:V4" si="4">O10</f>
        <v>Neighbor 4 (x1, x2 - 1)</v>
      </c>
      <c r="U4" s="3">
        <f t="shared" si="4"/>
        <v>0</v>
      </c>
      <c r="V4" s="3">
        <f t="shared" si="4"/>
        <v>-4</v>
      </c>
      <c r="W4" s="21">
        <f>U4 * COS(U4) * SIN(V4) + 0.5*V4</f>
        <v>-2</v>
      </c>
      <c r="Y4" s="56" t="s">
        <v>57</v>
      </c>
      <c r="Z4" s="3">
        <v>1</v>
      </c>
      <c r="AA4" s="3">
        <v>-4</v>
      </c>
      <c r="AB4" s="21">
        <f>Z4 * COS(Z4) * SIN(AA4) + 0.5*AA4</f>
        <v>-1.5910978666983644</v>
      </c>
    </row>
    <row r="5" spans="2:30" x14ac:dyDescent="0.25">
      <c r="B5" s="6"/>
      <c r="C5" s="48">
        <f>$AA$4 - C4</f>
        <v>-3</v>
      </c>
      <c r="D5" s="48">
        <f>$AA$4 - D4</f>
        <v>-2</v>
      </c>
      <c r="J5" s="6"/>
      <c r="K5" s="48">
        <f>$AA$4 - K4</f>
        <v>-4</v>
      </c>
      <c r="L5" s="48">
        <f>$AA$4 - L4</f>
        <v>-2</v>
      </c>
      <c r="O5" s="6"/>
      <c r="P5" s="48">
        <f>$AA$4 - P4</f>
        <v>-4</v>
      </c>
      <c r="Q5" s="48">
        <f>$AA$4 - Q4</f>
        <v>-1</v>
      </c>
      <c r="T5" s="6"/>
      <c r="U5" s="48">
        <f>$AA$4 - U4</f>
        <v>-4</v>
      </c>
      <c r="V5" s="48">
        <f>$AA$4 - V4</f>
        <v>0</v>
      </c>
    </row>
    <row r="6" spans="2:30" s="19" customFormat="1" ht="18" x14ac:dyDescent="0.35">
      <c r="B6" s="32" t="str">
        <f>"Neighbors of (" &amp;C4 &amp; ", " &amp;D4&amp; ")"</f>
        <v>Neighbors of (-1, -2)</v>
      </c>
      <c r="C6" s="32" t="s">
        <v>35</v>
      </c>
      <c r="D6" s="32" t="s">
        <v>36</v>
      </c>
      <c r="E6" s="32" t="s">
        <v>34</v>
      </c>
      <c r="F6" s="55" t="s">
        <v>60</v>
      </c>
      <c r="J6" s="32" t="str">
        <f>"Neighbors of (" &amp;K4 &amp; ", " &amp;L4&amp; ")"</f>
        <v>Neighbors of (0, -2)</v>
      </c>
      <c r="K6" s="32" t="s">
        <v>35</v>
      </c>
      <c r="L6" s="32" t="s">
        <v>36</v>
      </c>
      <c r="M6" s="32" t="s">
        <v>34</v>
      </c>
      <c r="O6" s="32" t="str">
        <f>"Neighbors of (" &amp;P4 &amp; ", " &amp;Q4&amp; ")"</f>
        <v>Neighbors of (0, -3)</v>
      </c>
      <c r="P6" s="32" t="s">
        <v>35</v>
      </c>
      <c r="Q6" s="32" t="s">
        <v>36</v>
      </c>
      <c r="R6" s="32" t="s">
        <v>34</v>
      </c>
      <c r="T6" s="32" t="str">
        <f>"Neighbors of (" &amp;U4 &amp; ", " &amp;V4&amp; ")"</f>
        <v>Neighbors of (0, -4)</v>
      </c>
      <c r="U6" s="32" t="s">
        <v>35</v>
      </c>
      <c r="V6" s="32" t="s">
        <v>36</v>
      </c>
      <c r="W6" s="32" t="s">
        <v>34</v>
      </c>
      <c r="Y6" s="6"/>
      <c r="Z6"/>
      <c r="AA6"/>
      <c r="AB6"/>
      <c r="AD6" s="47"/>
    </row>
    <row r="7" spans="2:30" x14ac:dyDescent="0.25">
      <c r="B7" s="39" t="s">
        <v>39</v>
      </c>
      <c r="C7" s="40">
        <f>C4 + 1</f>
        <v>0</v>
      </c>
      <c r="D7" s="40">
        <f>D4</f>
        <v>-2</v>
      </c>
      <c r="E7" s="41">
        <f t="shared" ref="E7:E10" si="5">C7 * COS(C7) * SIN(D7) + 0.5*D7</f>
        <v>-1</v>
      </c>
      <c r="F7" s="23" t="s">
        <v>46</v>
      </c>
      <c r="J7" s="39" t="s">
        <v>39</v>
      </c>
      <c r="K7" s="40">
        <f>K4 + 1</f>
        <v>1</v>
      </c>
      <c r="L7" s="40">
        <f>L4</f>
        <v>-2</v>
      </c>
      <c r="M7" s="41">
        <f t="shared" ref="M7:M10" si="6">K7 * COS(K7) * SIN(L7) + 0.5*L7</f>
        <v>-1.491295496433882</v>
      </c>
      <c r="O7" s="39" t="s">
        <v>39</v>
      </c>
      <c r="P7" s="40">
        <f>P4 + 1</f>
        <v>1</v>
      </c>
      <c r="Q7" s="40">
        <f>Q4</f>
        <v>-3</v>
      </c>
      <c r="R7" s="41">
        <f t="shared" ref="R7:R10" si="7">P7 * COS(P7) * SIN(Q7) + 0.5*Q7</f>
        <v>-1.5762474657588768</v>
      </c>
      <c r="T7" s="52" t="s">
        <v>39</v>
      </c>
      <c r="U7" s="53">
        <f>U4 + 1</f>
        <v>1</v>
      </c>
      <c r="V7" s="53">
        <f>V4</f>
        <v>-4</v>
      </c>
      <c r="W7" s="54">
        <f t="shared" ref="W7:W10" si="8">U7 * COS(U7) * SIN(V7) + 0.5*V7</f>
        <v>-1.5910978666983644</v>
      </c>
    </row>
    <row r="8" spans="2:30" x14ac:dyDescent="0.25">
      <c r="B8" s="33" t="s">
        <v>40</v>
      </c>
      <c r="C8" s="34">
        <f>C4 - 1</f>
        <v>-2</v>
      </c>
      <c r="D8" s="34">
        <f>D4</f>
        <v>-2</v>
      </c>
      <c r="E8" s="35">
        <f t="shared" si="5"/>
        <v>-1.7568024953079284</v>
      </c>
      <c r="F8" s="23" t="s">
        <v>46</v>
      </c>
      <c r="J8" s="33" t="s">
        <v>40</v>
      </c>
      <c r="K8" s="34">
        <f>K4 - 1</f>
        <v>-1</v>
      </c>
      <c r="L8" s="34">
        <f>L4</f>
        <v>-2</v>
      </c>
      <c r="M8" s="35">
        <f t="shared" si="6"/>
        <v>-0.50870450356611807</v>
      </c>
      <c r="O8" s="33" t="s">
        <v>40</v>
      </c>
      <c r="P8" s="34">
        <f>P4 - 1</f>
        <v>-1</v>
      </c>
      <c r="Q8" s="34">
        <f>Q4</f>
        <v>-3</v>
      </c>
      <c r="R8" s="35">
        <f t="shared" si="7"/>
        <v>-1.4237525342411232</v>
      </c>
      <c r="T8" s="33" t="s">
        <v>40</v>
      </c>
      <c r="U8" s="34">
        <f>U4 - 1</f>
        <v>-1</v>
      </c>
      <c r="V8" s="34">
        <f>V4</f>
        <v>-4</v>
      </c>
      <c r="W8" s="35">
        <f t="shared" si="8"/>
        <v>-2.4089021333016358</v>
      </c>
    </row>
    <row r="9" spans="2:30" x14ac:dyDescent="0.25">
      <c r="B9" s="33" t="s">
        <v>41</v>
      </c>
      <c r="C9" s="34">
        <f>C4</f>
        <v>-1</v>
      </c>
      <c r="D9" s="34">
        <f>D4 + 1</f>
        <v>-1</v>
      </c>
      <c r="E9" s="35">
        <f t="shared" si="5"/>
        <v>-4.535128658715909E-2</v>
      </c>
      <c r="F9" s="23" t="s">
        <v>46</v>
      </c>
      <c r="J9" s="33" t="s">
        <v>41</v>
      </c>
      <c r="K9" s="34">
        <f>K4</f>
        <v>0</v>
      </c>
      <c r="L9" s="34">
        <f>L4 + 1</f>
        <v>-1</v>
      </c>
      <c r="M9" s="35">
        <f t="shared" si="6"/>
        <v>-0.5</v>
      </c>
      <c r="O9" s="33" t="s">
        <v>41</v>
      </c>
      <c r="P9" s="34">
        <f>P4</f>
        <v>0</v>
      </c>
      <c r="Q9" s="34">
        <f>Q4 + 1</f>
        <v>-2</v>
      </c>
      <c r="R9" s="35">
        <f t="shared" si="7"/>
        <v>-1</v>
      </c>
      <c r="T9" s="33" t="s">
        <v>41</v>
      </c>
      <c r="U9" s="34">
        <f>U4</f>
        <v>0</v>
      </c>
      <c r="V9" s="34">
        <f>V4 + 1</f>
        <v>-3</v>
      </c>
      <c r="W9" s="35">
        <f t="shared" si="8"/>
        <v>-1.5</v>
      </c>
    </row>
    <row r="10" spans="2:30" ht="18" x14ac:dyDescent="0.35">
      <c r="B10" s="36" t="s">
        <v>42</v>
      </c>
      <c r="C10" s="37">
        <f>C4</f>
        <v>-1</v>
      </c>
      <c r="D10" s="37">
        <f>D4 - 1</f>
        <v>-3</v>
      </c>
      <c r="E10" s="38">
        <f t="shared" si="5"/>
        <v>-1.4237525342411232</v>
      </c>
      <c r="F10" s="23" t="s">
        <v>45</v>
      </c>
      <c r="J10" s="36" t="s">
        <v>42</v>
      </c>
      <c r="K10" s="37">
        <f>K4</f>
        <v>0</v>
      </c>
      <c r="L10" s="37">
        <f>L4 - 1</f>
        <v>-3</v>
      </c>
      <c r="M10" s="38">
        <f t="shared" si="6"/>
        <v>-1.5</v>
      </c>
      <c r="O10" s="36" t="s">
        <v>42</v>
      </c>
      <c r="P10" s="37">
        <f>P4</f>
        <v>0</v>
      </c>
      <c r="Q10" s="37">
        <f>Q4 - 1</f>
        <v>-4</v>
      </c>
      <c r="R10" s="38">
        <f t="shared" si="7"/>
        <v>-2</v>
      </c>
      <c r="T10" s="36" t="s">
        <v>42</v>
      </c>
      <c r="U10" s="37">
        <f>U4</f>
        <v>0</v>
      </c>
      <c r="V10" s="37">
        <f>V4 - 1</f>
        <v>-5</v>
      </c>
      <c r="W10" s="38">
        <f t="shared" si="8"/>
        <v>-2.5</v>
      </c>
    </row>
    <row r="12" spans="2:30" ht="18" x14ac:dyDescent="0.35">
      <c r="K12" s="19" t="s">
        <v>35</v>
      </c>
      <c r="L12" s="20" t="s">
        <v>36</v>
      </c>
      <c r="M12" s="19" t="s">
        <v>34</v>
      </c>
      <c r="P12" s="19" t="s">
        <v>35</v>
      </c>
      <c r="Q12" s="20" t="s">
        <v>36</v>
      </c>
      <c r="R12" s="19" t="s">
        <v>34</v>
      </c>
      <c r="U12" s="19" t="s">
        <v>35</v>
      </c>
      <c r="V12" s="20" t="s">
        <v>36</v>
      </c>
      <c r="W12" s="19" t="s">
        <v>34</v>
      </c>
    </row>
    <row r="13" spans="2:30" x14ac:dyDescent="0.25">
      <c r="J13" s="11" t="str">
        <f>B8</f>
        <v>Neighbor 2 (x1 - 1, x2)</v>
      </c>
      <c r="K13" s="3">
        <f t="shared" ref="K13:L13" si="9">C8</f>
        <v>-2</v>
      </c>
      <c r="L13" s="3">
        <f t="shared" si="9"/>
        <v>-2</v>
      </c>
      <c r="M13" s="21">
        <f>K13 * COS(K13) * SIN(L13) + 0.5*L13</f>
        <v>-1.7568024953079284</v>
      </c>
      <c r="O13" s="11" t="str">
        <f>J17</f>
        <v>Neighbor 2 (x1 - 1, x2)</v>
      </c>
      <c r="P13" s="3">
        <f t="shared" ref="P13:Q13" si="10">K17</f>
        <v>-3</v>
      </c>
      <c r="Q13" s="3">
        <f t="shared" si="10"/>
        <v>-2</v>
      </c>
      <c r="R13" s="21">
        <f>P13 * COS(P13) * SIN(Q13) + 0.5*Q13</f>
        <v>-3.7005928892065527</v>
      </c>
      <c r="T13" s="11" t="str">
        <f>O17</f>
        <v>Neighbor 2 (x1 - 1, x2)</v>
      </c>
      <c r="U13" s="3">
        <f t="shared" ref="U13" si="11">P17</f>
        <v>-4</v>
      </c>
      <c r="V13" s="3">
        <f t="shared" ref="V13" si="12">Q17</f>
        <v>-2</v>
      </c>
      <c r="W13" s="21">
        <f>U13 * COS(U13) * SIN(V13) + 0.5*V13</f>
        <v>-3.3774258500492151</v>
      </c>
    </row>
    <row r="14" spans="2:30" x14ac:dyDescent="0.25">
      <c r="J14" s="6"/>
      <c r="K14" s="48">
        <f>$AA$4 - K13</f>
        <v>-2</v>
      </c>
      <c r="L14" s="48">
        <f>$AA$4 - L13</f>
        <v>-2</v>
      </c>
      <c r="O14" s="6"/>
      <c r="P14" s="48">
        <f>$AA$4 - P13</f>
        <v>-1</v>
      </c>
      <c r="Q14" s="48">
        <f>$AA$4 - Q13</f>
        <v>-2</v>
      </c>
      <c r="T14" s="6"/>
      <c r="U14" s="48">
        <f>$AA$4 - U13</f>
        <v>0</v>
      </c>
      <c r="V14" s="48">
        <f>$AA$4 - V13</f>
        <v>-2</v>
      </c>
    </row>
    <row r="15" spans="2:30" ht="18" x14ac:dyDescent="0.35">
      <c r="J15" s="32" t="str">
        <f>"Neighbors of (" &amp;K13 &amp; ", " &amp;L13&amp; ")"</f>
        <v>Neighbors of (-2, -2)</v>
      </c>
      <c r="K15" s="32" t="s">
        <v>35</v>
      </c>
      <c r="L15" s="32" t="s">
        <v>36</v>
      </c>
      <c r="M15" s="32" t="s">
        <v>34</v>
      </c>
      <c r="O15" s="32" t="str">
        <f>"Neighbors of (" &amp;P13 &amp; ", " &amp;Q13&amp; ")"</f>
        <v>Neighbors of (-3, -2)</v>
      </c>
      <c r="P15" s="32" t="s">
        <v>35</v>
      </c>
      <c r="Q15" s="32" t="s">
        <v>36</v>
      </c>
      <c r="R15" s="32" t="s">
        <v>34</v>
      </c>
      <c r="T15" s="32" t="str">
        <f>"Neighbors of (" &amp;U13 &amp; ", " &amp;V13&amp; ")"</f>
        <v>Neighbors of (-4, -2)</v>
      </c>
      <c r="U15" s="32" t="s">
        <v>35</v>
      </c>
      <c r="V15" s="32" t="s">
        <v>36</v>
      </c>
      <c r="W15" s="32" t="s">
        <v>34</v>
      </c>
    </row>
    <row r="16" spans="2:30" x14ac:dyDescent="0.25">
      <c r="J16" s="39" t="s">
        <v>39</v>
      </c>
      <c r="K16" s="40">
        <f>K13 + 1</f>
        <v>-1</v>
      </c>
      <c r="L16" s="40">
        <f>L13</f>
        <v>-2</v>
      </c>
      <c r="M16" s="41">
        <f t="shared" ref="M16:M19" si="13">K16 * COS(K16) * SIN(L16) + 0.5*L16</f>
        <v>-0.50870450356611807</v>
      </c>
      <c r="O16" s="39" t="s">
        <v>39</v>
      </c>
      <c r="P16" s="40">
        <f>P13 + 1</f>
        <v>-2</v>
      </c>
      <c r="Q16" s="40">
        <f>Q13</f>
        <v>-2</v>
      </c>
      <c r="R16" s="41">
        <f t="shared" ref="R16:R19" si="14">P16 * COS(P16) * SIN(Q16) + 0.5*Q16</f>
        <v>-1.7568024953079284</v>
      </c>
      <c r="T16" s="39" t="s">
        <v>39</v>
      </c>
      <c r="U16" s="40">
        <f>U13 + 1</f>
        <v>-3</v>
      </c>
      <c r="V16" s="40">
        <f>V13</f>
        <v>-2</v>
      </c>
      <c r="W16" s="41">
        <f t="shared" ref="W16:W19" si="15">U16 * COS(U16) * SIN(V16) + 0.5*V16</f>
        <v>-3.7005928892065527</v>
      </c>
    </row>
    <row r="17" spans="10:23" x14ac:dyDescent="0.25">
      <c r="J17" s="33" t="s">
        <v>40</v>
      </c>
      <c r="K17" s="34">
        <f>K13 - 1</f>
        <v>-3</v>
      </c>
      <c r="L17" s="34">
        <f>L13</f>
        <v>-2</v>
      </c>
      <c r="M17" s="35">
        <f t="shared" si="13"/>
        <v>-3.7005928892065527</v>
      </c>
      <c r="O17" s="33" t="s">
        <v>40</v>
      </c>
      <c r="P17" s="34">
        <f>P13 - 1</f>
        <v>-4</v>
      </c>
      <c r="Q17" s="34">
        <f>Q13</f>
        <v>-2</v>
      </c>
      <c r="R17" s="35">
        <f t="shared" si="14"/>
        <v>-3.3774258500492151</v>
      </c>
      <c r="T17" s="33" t="s">
        <v>40</v>
      </c>
      <c r="U17" s="34">
        <f>U13 - 1</f>
        <v>-5</v>
      </c>
      <c r="V17" s="34">
        <f>V13</f>
        <v>-2</v>
      </c>
      <c r="W17" s="35">
        <f t="shared" si="15"/>
        <v>0.28966647664730449</v>
      </c>
    </row>
    <row r="18" spans="10:23" x14ac:dyDescent="0.25">
      <c r="J18" s="33" t="s">
        <v>41</v>
      </c>
      <c r="K18" s="34">
        <f>K13</f>
        <v>-2</v>
      </c>
      <c r="L18" s="34">
        <f>L13 + 1</f>
        <v>-1</v>
      </c>
      <c r="M18" s="35">
        <f t="shared" si="13"/>
        <v>-1.2003509767480294</v>
      </c>
      <c r="O18" s="33" t="s">
        <v>41</v>
      </c>
      <c r="P18" s="34">
        <f>P13</f>
        <v>-3</v>
      </c>
      <c r="Q18" s="34">
        <f>Q13 + 1</f>
        <v>-1</v>
      </c>
      <c r="R18" s="35">
        <f t="shared" si="14"/>
        <v>-2.9991498832004151</v>
      </c>
      <c r="T18" s="33" t="s">
        <v>41</v>
      </c>
      <c r="U18" s="34">
        <f>U13</f>
        <v>-4</v>
      </c>
      <c r="V18" s="34">
        <f>V13 + 1</f>
        <v>-1</v>
      </c>
      <c r="W18" s="35">
        <f t="shared" si="15"/>
        <v>-2.7000885654460114</v>
      </c>
    </row>
    <row r="19" spans="10:23" x14ac:dyDescent="0.25">
      <c r="J19" s="36" t="s">
        <v>42</v>
      </c>
      <c r="K19" s="37">
        <f>K13</f>
        <v>-2</v>
      </c>
      <c r="L19" s="37">
        <f>L13 - 1</f>
        <v>-3</v>
      </c>
      <c r="M19" s="38">
        <f t="shared" si="13"/>
        <v>-1.6174532898552421</v>
      </c>
      <c r="O19" s="36" t="s">
        <v>42</v>
      </c>
      <c r="P19" s="37">
        <f>P13</f>
        <v>-3</v>
      </c>
      <c r="Q19" s="37">
        <f>Q13 - 1</f>
        <v>-3</v>
      </c>
      <c r="R19" s="38">
        <f t="shared" si="14"/>
        <v>-1.9191232472983888</v>
      </c>
      <c r="T19" s="36" t="s">
        <v>42</v>
      </c>
      <c r="U19" s="37">
        <f>U13</f>
        <v>-4</v>
      </c>
      <c r="V19" s="37">
        <f>V13 - 1</f>
        <v>-3</v>
      </c>
      <c r="W19" s="38">
        <f t="shared" si="15"/>
        <v>-1.8689687721782149</v>
      </c>
    </row>
    <row r="21" spans="10:23" ht="18" x14ac:dyDescent="0.35">
      <c r="K21" s="19" t="s">
        <v>35</v>
      </c>
      <c r="L21" s="20" t="s">
        <v>36</v>
      </c>
      <c r="M21" s="19" t="s">
        <v>34</v>
      </c>
      <c r="P21" s="19" t="s">
        <v>35</v>
      </c>
      <c r="Q21" s="20" t="s">
        <v>36</v>
      </c>
      <c r="R21" s="19" t="s">
        <v>34</v>
      </c>
      <c r="U21" s="19" t="s">
        <v>35</v>
      </c>
      <c r="V21" s="20" t="s">
        <v>36</v>
      </c>
      <c r="W21" s="19" t="s">
        <v>34</v>
      </c>
    </row>
    <row r="22" spans="10:23" x14ac:dyDescent="0.25">
      <c r="J22" s="11" t="str">
        <f>B9</f>
        <v>Neighbor 3 (x1, x2 + 1)</v>
      </c>
      <c r="K22" s="3">
        <f t="shared" ref="K22:L22" si="16">C9</f>
        <v>-1</v>
      </c>
      <c r="L22" s="3">
        <f t="shared" si="16"/>
        <v>-1</v>
      </c>
      <c r="M22" s="21">
        <f>K22 * COS(K22) * SIN(L22) + 0.5*L22</f>
        <v>-4.535128658715909E-2</v>
      </c>
      <c r="O22" s="11" t="str">
        <f>J26</f>
        <v>Neighbor 2 (x1 - 1, x2)</v>
      </c>
      <c r="P22" s="3">
        <f t="shared" ref="P22:Q22" si="17">K26</f>
        <v>-2</v>
      </c>
      <c r="Q22" s="3">
        <f t="shared" si="17"/>
        <v>-1</v>
      </c>
      <c r="R22" s="21">
        <f>P22 * COS(P22) * SIN(Q22) + 0.5*Q22</f>
        <v>-1.2003509767480294</v>
      </c>
      <c r="T22" s="11" t="str">
        <f>O26</f>
        <v>Neighbor 2 (x1 - 1, x2)</v>
      </c>
      <c r="U22" s="3">
        <f t="shared" ref="U22" si="18">P26</f>
        <v>-3</v>
      </c>
      <c r="V22" s="3">
        <f t="shared" ref="V22" si="19">Q26</f>
        <v>-1</v>
      </c>
      <c r="W22" s="21">
        <f>U22 * COS(U22) * SIN(V22) + 0.5*V22</f>
        <v>-2.9991498832004151</v>
      </c>
    </row>
    <row r="23" spans="10:23" x14ac:dyDescent="0.25">
      <c r="J23" s="6"/>
      <c r="K23" s="48">
        <f>$AA$4 - K22</f>
        <v>-3</v>
      </c>
      <c r="L23" s="48">
        <f>$AA$4 - L22</f>
        <v>-3</v>
      </c>
      <c r="O23" s="6"/>
      <c r="P23" s="48">
        <f>$AA$4 - P22</f>
        <v>-2</v>
      </c>
      <c r="Q23" s="48">
        <f>$AA$4 - Q22</f>
        <v>-3</v>
      </c>
      <c r="T23" s="6"/>
      <c r="U23" s="48">
        <f>$AA$4 - U22</f>
        <v>-1</v>
      </c>
      <c r="V23" s="48">
        <f>$AA$4 - V22</f>
        <v>-3</v>
      </c>
    </row>
    <row r="24" spans="10:23" ht="18" x14ac:dyDescent="0.35">
      <c r="J24" s="32" t="str">
        <f>"Neighbors of (" &amp;K22 &amp; ", " &amp;L22&amp; ")"</f>
        <v>Neighbors of (-1, -1)</v>
      </c>
      <c r="K24" s="32" t="s">
        <v>35</v>
      </c>
      <c r="L24" s="32" t="s">
        <v>36</v>
      </c>
      <c r="M24" s="32" t="s">
        <v>34</v>
      </c>
      <c r="O24" s="32" t="str">
        <f>"Neighbors of (" &amp;P22 &amp; ", " &amp;Q22&amp; ")"</f>
        <v>Neighbors of (-2, -1)</v>
      </c>
      <c r="P24" s="32" t="s">
        <v>35</v>
      </c>
      <c r="Q24" s="32" t="s">
        <v>36</v>
      </c>
      <c r="R24" s="32" t="s">
        <v>34</v>
      </c>
      <c r="T24" s="32" t="str">
        <f>"Neighbors of (" &amp;U22 &amp; ", " &amp;V22&amp; ")"</f>
        <v>Neighbors of (-3, -1)</v>
      </c>
      <c r="U24" s="32" t="s">
        <v>35</v>
      </c>
      <c r="V24" s="32" t="s">
        <v>36</v>
      </c>
      <c r="W24" s="32" t="s">
        <v>34</v>
      </c>
    </row>
    <row r="25" spans="10:23" x14ac:dyDescent="0.25">
      <c r="J25" s="39" t="s">
        <v>39</v>
      </c>
      <c r="K25" s="40">
        <f>K22 + 1</f>
        <v>0</v>
      </c>
      <c r="L25" s="40">
        <f>L22</f>
        <v>-1</v>
      </c>
      <c r="M25" s="41">
        <f t="shared" ref="M25:M28" si="20">K25 * COS(K25) * SIN(L25) + 0.5*L25</f>
        <v>-0.5</v>
      </c>
      <c r="O25" s="39" t="s">
        <v>39</v>
      </c>
      <c r="P25" s="40">
        <f>P22 + 1</f>
        <v>-1</v>
      </c>
      <c r="Q25" s="40">
        <f>Q22</f>
        <v>-1</v>
      </c>
      <c r="R25" s="41">
        <f t="shared" ref="R25:R28" si="21">P25 * COS(P25) * SIN(Q25) + 0.5*Q25</f>
        <v>-4.535128658715909E-2</v>
      </c>
      <c r="T25" s="39" t="s">
        <v>39</v>
      </c>
      <c r="U25" s="40">
        <f>U22 + 1</f>
        <v>-2</v>
      </c>
      <c r="V25" s="40">
        <f>V22</f>
        <v>-1</v>
      </c>
      <c r="W25" s="41">
        <f t="shared" ref="W25:W28" si="22">U25 * COS(U25) * SIN(V25) + 0.5*V25</f>
        <v>-1.2003509767480294</v>
      </c>
    </row>
    <row r="26" spans="10:23" x14ac:dyDescent="0.25">
      <c r="J26" s="33" t="s">
        <v>40</v>
      </c>
      <c r="K26" s="34">
        <f>K22 - 1</f>
        <v>-2</v>
      </c>
      <c r="L26" s="34">
        <f>L22</f>
        <v>-1</v>
      </c>
      <c r="M26" s="35">
        <f t="shared" si="20"/>
        <v>-1.2003509767480294</v>
      </c>
      <c r="O26" s="33" t="s">
        <v>40</v>
      </c>
      <c r="P26" s="34">
        <f>P22 - 1</f>
        <v>-3</v>
      </c>
      <c r="Q26" s="34">
        <f>Q22</f>
        <v>-1</v>
      </c>
      <c r="R26" s="35">
        <f t="shared" si="21"/>
        <v>-2.9991498832004151</v>
      </c>
      <c r="T26" s="33" t="s">
        <v>40</v>
      </c>
      <c r="U26" s="34">
        <f>U22 - 1</f>
        <v>-4</v>
      </c>
      <c r="V26" s="34">
        <f>V22</f>
        <v>-1</v>
      </c>
      <c r="W26" s="35">
        <f t="shared" si="22"/>
        <v>-2.7000885654460114</v>
      </c>
    </row>
    <row r="27" spans="10:23" x14ac:dyDescent="0.25">
      <c r="J27" s="33" t="s">
        <v>41</v>
      </c>
      <c r="K27" s="34">
        <f>K22</f>
        <v>-1</v>
      </c>
      <c r="L27" s="34">
        <f>L22 + 1</f>
        <v>0</v>
      </c>
      <c r="M27" s="35">
        <f t="shared" si="20"/>
        <v>0</v>
      </c>
      <c r="O27" s="33" t="s">
        <v>41</v>
      </c>
      <c r="P27" s="34">
        <f>P22</f>
        <v>-2</v>
      </c>
      <c r="Q27" s="34">
        <f>Q22 + 1</f>
        <v>0</v>
      </c>
      <c r="R27" s="35">
        <f t="shared" si="21"/>
        <v>0</v>
      </c>
      <c r="T27" s="33" t="s">
        <v>41</v>
      </c>
      <c r="U27" s="34">
        <f>U22</f>
        <v>-3</v>
      </c>
      <c r="V27" s="34">
        <f>V22 + 1</f>
        <v>0</v>
      </c>
      <c r="W27" s="35">
        <f t="shared" si="22"/>
        <v>0</v>
      </c>
    </row>
    <row r="28" spans="10:23" x14ac:dyDescent="0.25">
      <c r="J28" s="36" t="s">
        <v>42</v>
      </c>
      <c r="K28" s="37">
        <f>K22</f>
        <v>-1</v>
      </c>
      <c r="L28" s="37">
        <f>L22 - 1</f>
        <v>-2</v>
      </c>
      <c r="M28" s="38">
        <f t="shared" si="20"/>
        <v>-0.50870450356611807</v>
      </c>
      <c r="O28" s="36" t="s">
        <v>42</v>
      </c>
      <c r="P28" s="37">
        <f>P22</f>
        <v>-2</v>
      </c>
      <c r="Q28" s="37">
        <f>Q22 - 1</f>
        <v>-2</v>
      </c>
      <c r="R28" s="38">
        <f t="shared" si="21"/>
        <v>-1.7568024953079284</v>
      </c>
      <c r="T28" s="36" t="s">
        <v>42</v>
      </c>
      <c r="U28" s="37">
        <f>U22</f>
        <v>-3</v>
      </c>
      <c r="V28" s="37">
        <f>V22 - 1</f>
        <v>-2</v>
      </c>
      <c r="W28" s="38">
        <f t="shared" si="22"/>
        <v>-3.7005928892065527</v>
      </c>
    </row>
    <row r="30" spans="10:23" ht="18" x14ac:dyDescent="0.35">
      <c r="K30" s="19" t="s">
        <v>35</v>
      </c>
      <c r="L30" s="20" t="s">
        <v>36</v>
      </c>
      <c r="M30" s="19" t="s">
        <v>34</v>
      </c>
      <c r="P30" s="19" t="s">
        <v>35</v>
      </c>
      <c r="Q30" s="20" t="s">
        <v>36</v>
      </c>
      <c r="R30" s="19" t="s">
        <v>34</v>
      </c>
    </row>
    <row r="31" spans="10:23" x14ac:dyDescent="0.25">
      <c r="J31" s="11" t="str">
        <f>B10</f>
        <v>Neighbor 4 (x1, x2 - 1)</v>
      </c>
      <c r="K31" s="3">
        <f t="shared" ref="K31:L31" si="23">C10</f>
        <v>-1</v>
      </c>
      <c r="L31" s="3">
        <f t="shared" si="23"/>
        <v>-3</v>
      </c>
      <c r="M31" s="21">
        <f>K31 * COS(K31) * SIN(L31) + 0.5*L31</f>
        <v>-1.4237525342411232</v>
      </c>
      <c r="O31" s="11" t="str">
        <f>J37</f>
        <v>Neighbor 4 (x1, x2 - 1)</v>
      </c>
      <c r="P31" s="3">
        <f t="shared" ref="P31:Q31" si="24">K37</f>
        <v>-1</v>
      </c>
      <c r="Q31" s="3">
        <f t="shared" si="24"/>
        <v>-4</v>
      </c>
      <c r="R31" s="21">
        <f>P31 * COS(P31) * SIN(Q31) + 0.5*Q31</f>
        <v>-2.4089021333016358</v>
      </c>
    </row>
    <row r="32" spans="10:23" x14ac:dyDescent="0.25">
      <c r="J32" s="6"/>
      <c r="K32" s="48">
        <f>$AA$4 - K31</f>
        <v>-3</v>
      </c>
      <c r="L32" s="48">
        <f>$AA$4 - L31</f>
        <v>-1</v>
      </c>
      <c r="O32" s="6"/>
      <c r="P32" s="48">
        <f>$AA$4 - P31</f>
        <v>-3</v>
      </c>
      <c r="Q32" s="48">
        <f>$AA$4 - Q31</f>
        <v>0</v>
      </c>
    </row>
    <row r="33" spans="10:19" ht="18" x14ac:dyDescent="0.35">
      <c r="J33" s="32" t="str">
        <f>"Neighbors of (" &amp;K31 &amp; ", " &amp;L31&amp; ")"</f>
        <v>Neighbors of (-1, -3)</v>
      </c>
      <c r="K33" s="32" t="s">
        <v>35</v>
      </c>
      <c r="L33" s="32" t="s">
        <v>36</v>
      </c>
      <c r="M33" s="32" t="s">
        <v>34</v>
      </c>
      <c r="O33" s="32" t="str">
        <f>"Neighbors of (" &amp;P31 &amp; ", " &amp;Q31&amp; ")"</f>
        <v>Neighbors of (-1, -4)</v>
      </c>
      <c r="P33" s="32" t="s">
        <v>35</v>
      </c>
      <c r="Q33" s="32" t="s">
        <v>36</v>
      </c>
      <c r="R33" s="32" t="s">
        <v>34</v>
      </c>
    </row>
    <row r="34" spans="10:19" x14ac:dyDescent="0.25">
      <c r="J34" s="39" t="s">
        <v>39</v>
      </c>
      <c r="K34" s="40">
        <f>K31 + 1</f>
        <v>0</v>
      </c>
      <c r="L34" s="40">
        <f>L31</f>
        <v>-3</v>
      </c>
      <c r="M34" s="41">
        <f t="shared" ref="M34:M37" si="25">K34 * COS(K34) * SIN(L34) + 0.5*L34</f>
        <v>-1.5</v>
      </c>
      <c r="O34" s="39" t="s">
        <v>39</v>
      </c>
      <c r="P34" s="40">
        <f>P31 + 1</f>
        <v>0</v>
      </c>
      <c r="Q34" s="40">
        <f>Q31</f>
        <v>-4</v>
      </c>
      <c r="R34" s="41">
        <f t="shared" ref="R34:R37" si="26">P34 * COS(P34) * SIN(Q34) + 0.5*Q34</f>
        <v>-2</v>
      </c>
    </row>
    <row r="35" spans="10:19" x14ac:dyDescent="0.25">
      <c r="J35" s="33" t="s">
        <v>40</v>
      </c>
      <c r="K35" s="34">
        <f>K31 - 1</f>
        <v>-2</v>
      </c>
      <c r="L35" s="34">
        <f>L31</f>
        <v>-3</v>
      </c>
      <c r="M35" s="35">
        <f t="shared" si="25"/>
        <v>-1.6174532898552421</v>
      </c>
      <c r="O35" s="33" t="s">
        <v>40</v>
      </c>
      <c r="P35" s="34">
        <f>P31 - 1</f>
        <v>-2</v>
      </c>
      <c r="Q35" s="34">
        <f>Q31</f>
        <v>-4</v>
      </c>
      <c r="R35" s="35">
        <f t="shared" si="26"/>
        <v>-1.3701180713732442</v>
      </c>
    </row>
    <row r="36" spans="10:19" x14ac:dyDescent="0.25">
      <c r="J36" s="33" t="s">
        <v>41</v>
      </c>
      <c r="K36" s="34">
        <f>K31</f>
        <v>-1</v>
      </c>
      <c r="L36" s="34">
        <f>L31 + 1</f>
        <v>-2</v>
      </c>
      <c r="M36" s="35">
        <f t="shared" si="25"/>
        <v>-0.50870450356611807</v>
      </c>
      <c r="O36" s="33" t="s">
        <v>41</v>
      </c>
      <c r="P36" s="34">
        <f>P31</f>
        <v>-1</v>
      </c>
      <c r="Q36" s="34">
        <f>Q31 + 1</f>
        <v>-3</v>
      </c>
      <c r="R36" s="35">
        <f t="shared" si="26"/>
        <v>-1.4237525342411232</v>
      </c>
    </row>
    <row r="37" spans="10:19" x14ac:dyDescent="0.25">
      <c r="J37" s="36" t="s">
        <v>42</v>
      </c>
      <c r="K37" s="37">
        <f>K31</f>
        <v>-1</v>
      </c>
      <c r="L37" s="37">
        <f>L31 - 1</f>
        <v>-4</v>
      </c>
      <c r="M37" s="38">
        <f t="shared" si="25"/>
        <v>-2.4089021333016358</v>
      </c>
      <c r="O37" s="49" t="s">
        <v>42</v>
      </c>
      <c r="P37" s="50">
        <f>P31</f>
        <v>-1</v>
      </c>
      <c r="Q37" s="50">
        <f>Q31 - 1</f>
        <v>-5</v>
      </c>
      <c r="R37" s="51">
        <f t="shared" si="26"/>
        <v>-3.0181089967534271</v>
      </c>
      <c r="S37" t="s">
        <v>59</v>
      </c>
    </row>
  </sheetData>
  <conditionalFormatting sqref="E7:E10">
    <cfRule type="top10" dxfId="10" priority="18" bottom="1" rank="1"/>
  </conditionalFormatting>
  <conditionalFormatting sqref="M7:M10">
    <cfRule type="top10" dxfId="9" priority="16" bottom="1" rank="1"/>
  </conditionalFormatting>
  <conditionalFormatting sqref="M16:M19">
    <cfRule type="top10" dxfId="8" priority="15" bottom="1" rank="1"/>
  </conditionalFormatting>
  <conditionalFormatting sqref="M25:M28">
    <cfRule type="top10" dxfId="7" priority="14" bottom="1" rank="1"/>
  </conditionalFormatting>
  <conditionalFormatting sqref="M34:M37">
    <cfRule type="top10" dxfId="6" priority="13" bottom="1" rank="1"/>
  </conditionalFormatting>
  <conditionalFormatting sqref="R7:R10">
    <cfRule type="top10" dxfId="5" priority="8" bottom="1" rank="1"/>
  </conditionalFormatting>
  <conditionalFormatting sqref="R16:R19">
    <cfRule type="top10" dxfId="4" priority="7" bottom="1" rank="1"/>
  </conditionalFormatting>
  <conditionalFormatting sqref="R25:R28">
    <cfRule type="top10" dxfId="3" priority="6" bottom="1" rank="1"/>
  </conditionalFormatting>
  <conditionalFormatting sqref="W7:W10">
    <cfRule type="top10" dxfId="2" priority="4" bottom="1" rank="1"/>
  </conditionalFormatting>
  <conditionalFormatting sqref="W16:W19">
    <cfRule type="top10" dxfId="1" priority="3" bottom="1" rank="1"/>
  </conditionalFormatting>
  <conditionalFormatting sqref="W25:W28">
    <cfRule type="top10" dxfId="0" priority="2" bottom="1" rank="1"/>
  </conditionalFormatting>
  <pageMargins left="0.7" right="0.7" top="0.75" bottom="0.75" header="0.3" footer="0.3"/>
  <pageSetup scale="3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E231-3205-4664-A989-90DE24B2A06E}">
  <dimension ref="B2:I40"/>
  <sheetViews>
    <sheetView showGridLines="0" tabSelected="1" workbookViewId="0"/>
  </sheetViews>
  <sheetFormatPr defaultRowHeight="15" x14ac:dyDescent="0.25"/>
  <cols>
    <col min="1" max="1" width="2.7109375" customWidth="1"/>
    <col min="2" max="2" width="12.7109375" style="6" bestFit="1" customWidth="1"/>
    <col min="9" max="9" width="29.42578125" bestFit="1" customWidth="1"/>
  </cols>
  <sheetData>
    <row r="2" spans="2:9" s="83" customFormat="1" ht="26.25" x14ac:dyDescent="0.4">
      <c r="B2" s="82" t="s">
        <v>78</v>
      </c>
      <c r="C2" s="82"/>
      <c r="D2" s="82"/>
      <c r="E2" s="82"/>
      <c r="F2" s="82"/>
      <c r="G2" s="82"/>
      <c r="H2" s="82"/>
    </row>
    <row r="4" spans="2:9" x14ac:dyDescent="0.25">
      <c r="C4" t="s">
        <v>76</v>
      </c>
    </row>
    <row r="5" spans="2:9" x14ac:dyDescent="0.25">
      <c r="B5" s="6" t="s">
        <v>69</v>
      </c>
      <c r="C5" s="3">
        <v>1</v>
      </c>
      <c r="D5" s="3">
        <f t="shared" ref="D5:G5" si="0">C5 + 1</f>
        <v>2</v>
      </c>
      <c r="E5" s="3">
        <f t="shared" si="0"/>
        <v>3</v>
      </c>
      <c r="F5" s="3">
        <f t="shared" si="0"/>
        <v>4</v>
      </c>
      <c r="G5" s="3">
        <f t="shared" si="0"/>
        <v>5</v>
      </c>
    </row>
    <row r="6" spans="2:9" x14ac:dyDescent="0.25">
      <c r="B6" s="6" t="s">
        <v>71</v>
      </c>
      <c r="C6" s="19" t="str">
        <f>C9 &amp; "*" &amp; C5 &amp; " + "</f>
        <v xml:space="preserve">x1*1 + </v>
      </c>
      <c r="D6" s="19" t="str">
        <f t="shared" ref="D6:F6" si="1">D9 &amp; "*" &amp; D5 &amp; " + "</f>
        <v xml:space="preserve">x2*2 + </v>
      </c>
      <c r="E6" s="19" t="str">
        <f t="shared" si="1"/>
        <v xml:space="preserve">x3*3 + </v>
      </c>
      <c r="F6" s="19" t="str">
        <f t="shared" si="1"/>
        <v xml:space="preserve">x4*4 + </v>
      </c>
      <c r="G6" s="19" t="str">
        <f t="shared" ref="G6" si="2">G9 &amp; "*" &amp; G5</f>
        <v>x5*5</v>
      </c>
    </row>
    <row r="8" spans="2:9" x14ac:dyDescent="0.25">
      <c r="B8" s="73" t="s">
        <v>72</v>
      </c>
      <c r="C8" s="73"/>
      <c r="D8" s="73"/>
      <c r="E8" s="73"/>
      <c r="F8" s="73"/>
      <c r="G8" s="73"/>
      <c r="H8" s="73"/>
    </row>
    <row r="9" spans="2:9" ht="30" x14ac:dyDescent="0.25">
      <c r="B9" s="64" t="s">
        <v>70</v>
      </c>
      <c r="C9" s="62" t="s">
        <v>64</v>
      </c>
      <c r="D9" s="62" t="s">
        <v>65</v>
      </c>
      <c r="E9" s="62" t="s">
        <v>66</v>
      </c>
      <c r="F9" s="62" t="s">
        <v>67</v>
      </c>
      <c r="G9" s="62" t="s">
        <v>68</v>
      </c>
      <c r="H9" s="64" t="s">
        <v>63</v>
      </c>
      <c r="I9" s="80" t="str">
        <f>"calculation: " &amp; _xlfn.TEXTJOIN("", FALSE, $C$6:$G$6)</f>
        <v>calculation: x1*1 + x2*2 + x3*3 + x4*4 + x5*5</v>
      </c>
    </row>
    <row r="10" spans="2:9" x14ac:dyDescent="0.25">
      <c r="B10" s="66">
        <v>1</v>
      </c>
      <c r="C10" s="63">
        <v>1</v>
      </c>
      <c r="D10" s="63">
        <v>0</v>
      </c>
      <c r="E10" s="63">
        <v>0</v>
      </c>
      <c r="F10" s="63">
        <v>0</v>
      </c>
      <c r="G10" s="63">
        <v>1</v>
      </c>
      <c r="H10" s="65">
        <f>SUMPRODUCT(C10:G10, C$5:G$5)</f>
        <v>6</v>
      </c>
      <c r="I10" s="81" t="str">
        <f ca="1">_xlfn.FORMULATEXT(H10)</f>
        <v>=SUMPRODUCT(C10:G10, C$5:G$5)</v>
      </c>
    </row>
    <row r="11" spans="2:9" x14ac:dyDescent="0.25">
      <c r="B11" s="67">
        <f>B10 + 1</f>
        <v>2</v>
      </c>
      <c r="C11" s="34">
        <v>0</v>
      </c>
      <c r="D11" s="34">
        <v>0</v>
      </c>
      <c r="E11" s="34">
        <v>1</v>
      </c>
      <c r="F11" s="34">
        <v>0</v>
      </c>
      <c r="G11" s="34">
        <v>1</v>
      </c>
      <c r="H11" s="65">
        <f t="shared" ref="H11:H13" si="3">SUMPRODUCT(C11:G11, C$5:G$5)</f>
        <v>8</v>
      </c>
      <c r="I11" s="81" t="str">
        <f ca="1">_xlfn.FORMULATEXT(H11)</f>
        <v>=SUMPRODUCT(C11:G11, C$5:G$5)</v>
      </c>
    </row>
    <row r="12" spans="2:9" x14ac:dyDescent="0.25">
      <c r="B12" s="67">
        <f t="shared" ref="B12:B13" si="4">B11 + 1</f>
        <v>3</v>
      </c>
      <c r="C12" s="34">
        <v>0</v>
      </c>
      <c r="D12" s="34">
        <v>1</v>
      </c>
      <c r="E12" s="34">
        <v>0</v>
      </c>
      <c r="F12" s="34">
        <v>1</v>
      </c>
      <c r="G12" s="34">
        <v>1</v>
      </c>
      <c r="H12" s="65">
        <f t="shared" si="3"/>
        <v>11</v>
      </c>
      <c r="I12" s="81" t="str">
        <f t="shared" ref="I12:I13" ca="1" si="5">_xlfn.FORMULATEXT(H12)</f>
        <v>=SUMPRODUCT(C12:G12, C$5:G$5)</v>
      </c>
    </row>
    <row r="13" spans="2:9" x14ac:dyDescent="0.25">
      <c r="B13" s="69">
        <f t="shared" si="4"/>
        <v>4</v>
      </c>
      <c r="C13" s="70">
        <v>1</v>
      </c>
      <c r="D13" s="70">
        <v>1</v>
      </c>
      <c r="E13" s="70">
        <v>0</v>
      </c>
      <c r="F13" s="70">
        <v>0</v>
      </c>
      <c r="G13" s="70">
        <v>0</v>
      </c>
      <c r="H13" s="71">
        <f t="shared" si="3"/>
        <v>3</v>
      </c>
      <c r="I13" s="81" t="str">
        <f t="shared" ca="1" si="5"/>
        <v>=SUMPRODUCT(C13:G13, C$5:G$5)</v>
      </c>
    </row>
    <row r="14" spans="2:9" x14ac:dyDescent="0.25">
      <c r="B14" s="72" t="s">
        <v>77</v>
      </c>
      <c r="C14" s="72"/>
      <c r="D14" s="72"/>
      <c r="E14" s="72"/>
      <c r="F14" s="72"/>
      <c r="G14" s="72"/>
      <c r="H14" s="72">
        <f>SUM(H10:H13)</f>
        <v>28</v>
      </c>
      <c r="I14" s="68"/>
    </row>
    <row r="15" spans="2:9" x14ac:dyDescent="0.25">
      <c r="I15" s="68"/>
    </row>
    <row r="16" spans="2:9" x14ac:dyDescent="0.25">
      <c r="B16" s="73" t="s">
        <v>75</v>
      </c>
      <c r="C16" s="73"/>
      <c r="D16" s="73"/>
      <c r="E16" s="73"/>
      <c r="I16" s="68"/>
    </row>
    <row r="17" spans="2:9" ht="61.5" x14ac:dyDescent="0.35">
      <c r="B17" s="64" t="s">
        <v>70</v>
      </c>
      <c r="C17" s="61" t="s">
        <v>63</v>
      </c>
      <c r="D17" s="61" t="s">
        <v>74</v>
      </c>
      <c r="E17" s="76" t="s">
        <v>73</v>
      </c>
      <c r="F17" s="80" t="s">
        <v>87</v>
      </c>
    </row>
    <row r="18" spans="2:9" x14ac:dyDescent="0.25">
      <c r="B18" s="66">
        <v>1</v>
      </c>
      <c r="C18" s="74">
        <f t="shared" ref="C18:C22" si="6">H10</f>
        <v>6</v>
      </c>
      <c r="D18">
        <f>$H$14</f>
        <v>28</v>
      </c>
      <c r="E18" s="77">
        <f>C18 / D18</f>
        <v>0.21428571428571427</v>
      </c>
      <c r="F18" s="81" t="str">
        <f ca="1">_xlfn.FORMULATEXT(E18)</f>
        <v>=C18 / D18</v>
      </c>
    </row>
    <row r="19" spans="2:9" x14ac:dyDescent="0.25">
      <c r="B19" s="67">
        <f>B18 + 1</f>
        <v>2</v>
      </c>
      <c r="C19" s="74">
        <f t="shared" si="6"/>
        <v>8</v>
      </c>
      <c r="D19">
        <f t="shared" ref="D19:D21" si="7">$H$14</f>
        <v>28</v>
      </c>
      <c r="E19" s="78">
        <f t="shared" ref="E19:E21" si="8">C19 / D19</f>
        <v>0.2857142857142857</v>
      </c>
      <c r="F19" s="81" t="str">
        <f ca="1">_xlfn.FORMULATEXT(E19)</f>
        <v>=C19 / D19</v>
      </c>
    </row>
    <row r="20" spans="2:9" x14ac:dyDescent="0.25">
      <c r="B20" s="67">
        <f t="shared" ref="B20:B21" si="9">B19 + 1</f>
        <v>3</v>
      </c>
      <c r="C20" s="74">
        <f t="shared" si="6"/>
        <v>11</v>
      </c>
      <c r="D20">
        <f t="shared" si="7"/>
        <v>28</v>
      </c>
      <c r="E20" s="78">
        <f t="shared" si="8"/>
        <v>0.39285714285714285</v>
      </c>
      <c r="F20" s="81" t="str">
        <f t="shared" ref="F20:F21" ca="1" si="10">_xlfn.FORMULATEXT(E20)</f>
        <v>=C20 / D20</v>
      </c>
    </row>
    <row r="21" spans="2:9" x14ac:dyDescent="0.25">
      <c r="B21" s="69">
        <f t="shared" si="9"/>
        <v>4</v>
      </c>
      <c r="C21" s="75">
        <f t="shared" si="6"/>
        <v>3</v>
      </c>
      <c r="D21">
        <f t="shared" si="7"/>
        <v>28</v>
      </c>
      <c r="E21" s="79">
        <f t="shared" si="8"/>
        <v>0.10714285714285714</v>
      </c>
      <c r="F21" s="81" t="str">
        <f t="shared" ca="1" si="10"/>
        <v>=C21 / D21</v>
      </c>
    </row>
    <row r="23" spans="2:9" s="83" customFormat="1" ht="26.25" x14ac:dyDescent="0.4">
      <c r="B23" s="82" t="s">
        <v>79</v>
      </c>
      <c r="C23" s="82"/>
      <c r="D23" s="82"/>
      <c r="E23" s="82"/>
      <c r="F23" s="82"/>
      <c r="G23" s="82"/>
      <c r="H23" s="82"/>
    </row>
    <row r="25" spans="2:9" x14ac:dyDescent="0.25">
      <c r="B25" s="91" t="s">
        <v>91</v>
      </c>
    </row>
    <row r="27" spans="2:9" x14ac:dyDescent="0.25">
      <c r="B27" s="73" t="s">
        <v>82</v>
      </c>
      <c r="C27" s="73"/>
      <c r="D27" s="73"/>
      <c r="E27" s="73"/>
      <c r="F27" s="73"/>
      <c r="G27" s="73"/>
      <c r="H27" s="73"/>
    </row>
    <row r="28" spans="2:9" x14ac:dyDescent="0.25">
      <c r="B28" s="73" t="s">
        <v>85</v>
      </c>
      <c r="C28" s="73"/>
      <c r="D28" s="73"/>
      <c r="E28" s="73"/>
      <c r="F28" s="73"/>
      <c r="G28" s="73"/>
      <c r="H28" s="73"/>
    </row>
    <row r="29" spans="2:9" ht="30" x14ac:dyDescent="0.25">
      <c r="B29" s="64" t="s">
        <v>70</v>
      </c>
      <c r="C29" s="62" t="s">
        <v>64</v>
      </c>
      <c r="D29" s="62" t="s">
        <v>65</v>
      </c>
      <c r="E29" s="62" t="s">
        <v>66</v>
      </c>
      <c r="F29" s="62" t="s">
        <v>67</v>
      </c>
      <c r="G29" s="62" t="s">
        <v>68</v>
      </c>
      <c r="H29" s="64" t="s">
        <v>63</v>
      </c>
      <c r="I29" s="80" t="str">
        <f>"calculation: " &amp; _xlfn.TEXTJOIN("", FALSE, $C$6:$G$6)</f>
        <v>calculation: x1*1 + x2*2 + x3*3 + x4*4 + x5*5</v>
      </c>
    </row>
    <row r="30" spans="2:9" x14ac:dyDescent="0.25">
      <c r="B30" s="67">
        <v>2</v>
      </c>
      <c r="C30" s="84">
        <v>0</v>
      </c>
      <c r="D30" s="84">
        <v>1</v>
      </c>
      <c r="E30" s="86">
        <v>0</v>
      </c>
      <c r="F30" s="86">
        <v>1</v>
      </c>
      <c r="G30" s="86">
        <v>1</v>
      </c>
      <c r="H30" s="65">
        <f t="shared" ref="H30:H31" si="11">SUMPRODUCT(C30:G30, C$5:G$5)</f>
        <v>11</v>
      </c>
      <c r="I30" t="s">
        <v>80</v>
      </c>
    </row>
    <row r="31" spans="2:9" x14ac:dyDescent="0.25">
      <c r="B31" s="69">
        <f t="shared" ref="B31" si="12">B30 + 1</f>
        <v>3</v>
      </c>
      <c r="C31" s="85">
        <v>1</v>
      </c>
      <c r="D31" s="85">
        <v>1</v>
      </c>
      <c r="E31" s="87">
        <v>0</v>
      </c>
      <c r="F31" s="87">
        <v>0</v>
      </c>
      <c r="G31" s="87">
        <v>0</v>
      </c>
      <c r="H31" s="71">
        <f t="shared" si="11"/>
        <v>3</v>
      </c>
      <c r="I31" t="s">
        <v>81</v>
      </c>
    </row>
    <row r="33" spans="2:9" x14ac:dyDescent="0.25">
      <c r="B33" s="73" t="s">
        <v>90</v>
      </c>
      <c r="C33" s="73"/>
      <c r="D33" s="73"/>
      <c r="E33" s="73"/>
      <c r="F33" s="73"/>
      <c r="G33" s="73"/>
      <c r="H33" s="73"/>
    </row>
    <row r="34" spans="2:9" x14ac:dyDescent="0.25">
      <c r="B34" s="64" t="s">
        <v>86</v>
      </c>
      <c r="C34" s="62" t="s">
        <v>64</v>
      </c>
      <c r="D34" s="62" t="s">
        <v>65</v>
      </c>
      <c r="E34" s="62" t="s">
        <v>66</v>
      </c>
      <c r="F34" s="62" t="s">
        <v>67</v>
      </c>
      <c r="G34" s="62" t="s">
        <v>68</v>
      </c>
      <c r="H34" s="64" t="s">
        <v>63</v>
      </c>
      <c r="I34" s="80" t="str">
        <f>"calculation: " &amp; _xlfn.TEXTJOIN("", FALSE, $C$6:$G$6)</f>
        <v>calculation: x1*1 + x2*2 + x3*3 + x4*4 + x5*5</v>
      </c>
    </row>
    <row r="35" spans="2:9" x14ac:dyDescent="0.25">
      <c r="B35" s="67" t="s">
        <v>83</v>
      </c>
      <c r="C35" s="84">
        <v>0</v>
      </c>
      <c r="D35" s="84">
        <v>1</v>
      </c>
      <c r="E35" s="87">
        <v>0</v>
      </c>
      <c r="F35" s="87">
        <v>0</v>
      </c>
      <c r="G35" s="87">
        <v>0</v>
      </c>
      <c r="H35" s="65">
        <f t="shared" ref="H35:H36" si="13">SUMPRODUCT(C35:G35, C$5:G$5)</f>
        <v>2</v>
      </c>
      <c r="I35" s="81" t="str">
        <f ca="1">_xlfn.FORMULATEXT(H35)</f>
        <v>=SUMPRODUCT(C35:G35, C$5:G$5)</v>
      </c>
    </row>
    <row r="36" spans="2:9" x14ac:dyDescent="0.25">
      <c r="B36" s="67" t="s">
        <v>84</v>
      </c>
      <c r="C36" s="85">
        <v>1</v>
      </c>
      <c r="D36" s="85">
        <v>1</v>
      </c>
      <c r="E36" s="86">
        <v>0</v>
      </c>
      <c r="F36" s="86">
        <v>1</v>
      </c>
      <c r="G36" s="86">
        <v>1</v>
      </c>
      <c r="H36" s="71">
        <f t="shared" si="13"/>
        <v>12</v>
      </c>
      <c r="I36" s="81" t="str">
        <f ca="1">_xlfn.FORMULATEXT(H36)</f>
        <v>=SUMPRODUCT(C36:G36, C$5:G$5)</v>
      </c>
    </row>
    <row r="38" spans="2:9" s="83" customFormat="1" ht="26.25" x14ac:dyDescent="0.4">
      <c r="B38" s="82" t="s">
        <v>88</v>
      </c>
      <c r="C38" s="82"/>
      <c r="D38" s="82"/>
      <c r="E38" s="82"/>
      <c r="F38" s="82"/>
      <c r="G38" s="82"/>
      <c r="H38" s="82"/>
    </row>
    <row r="40" spans="2:9" x14ac:dyDescent="0.25">
      <c r="B40" s="88" t="s">
        <v>89</v>
      </c>
      <c r="C40" s="89" t="str">
        <f>B36 &amp; " (Fitness Value of " &amp; H36 &amp; ")"</f>
        <v>Offspring 2 (Fitness Value of 12)</v>
      </c>
      <c r="D40" s="90"/>
      <c r="E40" s="90"/>
      <c r="F40" s="90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Problem 1</vt:lpstr>
      <vt:lpstr>Problem 2</vt:lpstr>
      <vt:lpstr>Problem 3 (i)</vt:lpstr>
      <vt:lpstr>Problem 3 (ii)</vt:lpstr>
      <vt:lpstr>Problem 4</vt:lpstr>
      <vt:lpstr>'Problem 3 (ii)'!Print_Area</vt:lpstr>
      <vt:lpstr>x1_</vt:lpstr>
      <vt:lpstr>x2_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cp:lastPrinted>2022-05-10T20:45:10Z</cp:lastPrinted>
  <dcterms:created xsi:type="dcterms:W3CDTF">2022-05-10T16:19:35Z</dcterms:created>
  <dcterms:modified xsi:type="dcterms:W3CDTF">2022-05-11T00:22:42Z</dcterms:modified>
</cp:coreProperties>
</file>