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chickasawnation-my.sharepoint.com/personal/daniel_carpenter_chickasaw_net/Documents/Documents/GitHub/OU-DSA/Metaheuristics/03 - Homework/HW 02/"/>
    </mc:Choice>
  </mc:AlternateContent>
  <xr:revisionPtr revIDLastSave="650" documentId="8_{DDE69595-AFB4-4123-BB98-2CC2CEAC48BB}" xr6:coauthVersionLast="46" xr6:coauthVersionMax="46" xr10:uidLastSave="{145DDE79-1534-4DC8-B7D9-8550D2538752}"/>
  <bookViews>
    <workbookView xWindow="-120" yWindow="-120" windowWidth="29040" windowHeight="15840" xr2:uid="{EF627D34-B3C1-4C69-93C1-3362B4C646B4}"/>
  </bookViews>
  <sheets>
    <sheet name="Problem 4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35" i="1" l="1"/>
  <c r="Y27" i="1"/>
  <c r="AB27" i="1"/>
  <c r="AC27" i="1"/>
  <c r="W26" i="1"/>
  <c r="X26" i="1"/>
  <c r="Y26" i="1"/>
  <c r="Z26" i="1"/>
  <c r="AB26" i="1"/>
  <c r="AC26" i="1"/>
  <c r="W25" i="1"/>
  <c r="X25" i="1"/>
  <c r="Y25" i="1"/>
  <c r="Z25" i="1"/>
  <c r="AB25" i="1"/>
  <c r="AC25" i="1"/>
  <c r="W24" i="1"/>
  <c r="X24" i="1"/>
  <c r="Y24" i="1"/>
  <c r="Z24" i="1"/>
  <c r="AB24" i="1"/>
  <c r="AC24" i="1"/>
  <c r="W23" i="1"/>
  <c r="Y23" i="1"/>
  <c r="Z23" i="1"/>
  <c r="AB23" i="1"/>
  <c r="AC23" i="1"/>
  <c r="W22" i="1"/>
  <c r="Y22" i="1"/>
  <c r="Z22" i="1"/>
  <c r="AB22" i="1"/>
  <c r="AC22" i="1"/>
  <c r="W21" i="1"/>
  <c r="Y21" i="1"/>
  <c r="Z21" i="1"/>
  <c r="AB21" i="1"/>
  <c r="AC21" i="1"/>
  <c r="R25" i="1"/>
  <c r="R14" i="1"/>
  <c r="R20" i="1"/>
  <c r="R10" i="1"/>
  <c r="S18" i="1"/>
  <c r="R5" i="1"/>
  <c r="E24" i="1"/>
  <c r="E10" i="1"/>
  <c r="Y16" i="1"/>
  <c r="AB16" i="1"/>
  <c r="AC16" i="1"/>
  <c r="W15" i="1"/>
  <c r="Y15" i="1"/>
  <c r="Z15" i="1"/>
  <c r="AB15" i="1"/>
  <c r="AC15" i="1"/>
  <c r="Y14" i="1"/>
  <c r="AB14" i="1"/>
  <c r="AC14" i="1"/>
  <c r="F36" i="1"/>
  <c r="W13" i="1"/>
  <c r="X13" i="1"/>
  <c r="Y13" i="1"/>
  <c r="F35" i="1"/>
  <c r="Z13" i="1"/>
  <c r="AB13" i="1"/>
  <c r="AC13" i="1"/>
  <c r="W12" i="1"/>
  <c r="X12" i="1"/>
  <c r="Y12" i="1"/>
  <c r="Z12" i="1"/>
  <c r="AB12" i="1"/>
  <c r="AC12" i="1"/>
  <c r="W11" i="1"/>
  <c r="X11" i="1"/>
  <c r="Y11" i="1"/>
  <c r="Z11" i="1"/>
  <c r="AB11" i="1"/>
  <c r="AC11" i="1"/>
  <c r="W10" i="1"/>
  <c r="Y10" i="1"/>
  <c r="Z10" i="1"/>
  <c r="AB10" i="1"/>
  <c r="AC10" i="1"/>
  <c r="W9" i="1"/>
  <c r="Y9" i="1"/>
  <c r="Z9" i="1"/>
  <c r="AB9" i="1"/>
  <c r="AC9" i="1"/>
  <c r="W8" i="1"/>
  <c r="Y8" i="1"/>
  <c r="Z8" i="1"/>
  <c r="AB8" i="1"/>
  <c r="AC8" i="1"/>
  <c r="H23" i="1"/>
  <c r="J21" i="1"/>
  <c r="J15" i="1"/>
  <c r="J18" i="1"/>
  <c r="J13" i="1"/>
  <c r="H11" i="1"/>
</calcChain>
</file>

<file path=xl/sharedStrings.xml><?xml version="1.0" encoding="utf-8"?>
<sst xmlns="http://schemas.openxmlformats.org/spreadsheetml/2006/main" count="97" uniqueCount="56">
  <si>
    <t>Labor Sources</t>
  </si>
  <si>
    <t>Plants</t>
  </si>
  <si>
    <t>Business Partners</t>
  </si>
  <si>
    <t>Arc: (Cost, Lower, Upper)</t>
  </si>
  <si>
    <t>Specialist</t>
  </si>
  <si>
    <t>Generalist</t>
  </si>
  <si>
    <t>Cost</t>
  </si>
  <si>
    <t>Unit Output</t>
  </si>
  <si>
    <t>Cost / Unit</t>
  </si>
  <si>
    <r>
      <t>number of units sent from arc</t>
    </r>
    <r>
      <rPr>
        <vertAlign val="subscript"/>
        <sz val="14"/>
        <color theme="1"/>
        <rFont val="Calibri"/>
        <family val="2"/>
        <scheme val="minor"/>
      </rPr>
      <t>i, j</t>
    </r>
    <r>
      <rPr>
        <sz val="14"/>
        <color theme="1"/>
        <rFont val="Calibri"/>
        <family val="2"/>
        <scheme val="minor"/>
      </rPr>
      <t xml:space="preserve"> (from node i to node j)</t>
    </r>
  </si>
  <si>
    <t>u</t>
  </si>
  <si>
    <r>
      <t>upper bound of number of units sent from arc</t>
    </r>
    <r>
      <rPr>
        <vertAlign val="subscript"/>
        <sz val="14"/>
        <color theme="1"/>
        <rFont val="Calibri"/>
        <family val="2"/>
        <scheme val="minor"/>
      </rPr>
      <t>i, j</t>
    </r>
    <r>
      <rPr>
        <sz val="14"/>
        <color theme="1"/>
        <rFont val="Calibri"/>
        <family val="2"/>
        <scheme val="minor"/>
      </rPr>
      <t xml:space="preserve"> (from node i to node j)</t>
    </r>
  </si>
  <si>
    <r>
      <t>lower bound of number of units sent from arc</t>
    </r>
    <r>
      <rPr>
        <vertAlign val="subscript"/>
        <sz val="14"/>
        <color theme="1"/>
        <rFont val="Calibri"/>
        <family val="2"/>
        <scheme val="minor"/>
      </rPr>
      <t>i, j</t>
    </r>
    <r>
      <rPr>
        <sz val="14"/>
        <color theme="1"/>
        <rFont val="Calibri"/>
        <family val="2"/>
        <scheme val="minor"/>
      </rPr>
      <t xml:space="preserve"> (from node i to node j)</t>
    </r>
  </si>
  <si>
    <r>
      <t>cost of labor, transportation and manufacturing when sending one product from arc</t>
    </r>
    <r>
      <rPr>
        <vertAlign val="subscript"/>
        <sz val="14"/>
        <color theme="1"/>
        <rFont val="Calibri"/>
        <family val="2"/>
        <scheme val="minor"/>
      </rPr>
      <t>i, j</t>
    </r>
    <r>
      <rPr>
        <sz val="14"/>
        <color theme="1"/>
        <rFont val="Calibri"/>
        <family val="2"/>
        <scheme val="minor"/>
      </rPr>
      <t xml:space="preserve"> (from node i to node j)</t>
    </r>
  </si>
  <si>
    <r>
      <t>l</t>
    </r>
    <r>
      <rPr>
        <b/>
        <vertAlign val="subscript"/>
        <sz val="14"/>
        <color theme="1"/>
        <rFont val="Calibri"/>
        <family val="2"/>
        <scheme val="minor"/>
      </rPr>
      <t>i, j</t>
    </r>
  </si>
  <si>
    <r>
      <t>flow</t>
    </r>
    <r>
      <rPr>
        <b/>
        <vertAlign val="subscript"/>
        <sz val="14"/>
        <color theme="1"/>
        <rFont val="Calibri"/>
        <family val="2"/>
        <scheme val="minor"/>
      </rPr>
      <t>i, j</t>
    </r>
  </si>
  <si>
    <r>
      <t>u</t>
    </r>
    <r>
      <rPr>
        <b/>
        <vertAlign val="subscript"/>
        <sz val="14"/>
        <color theme="1"/>
        <rFont val="Calibri"/>
        <family val="2"/>
        <scheme val="minor"/>
      </rPr>
      <t>i, j</t>
    </r>
  </si>
  <si>
    <r>
      <t>c</t>
    </r>
    <r>
      <rPr>
        <b/>
        <vertAlign val="subscript"/>
        <sz val="14"/>
        <color theme="1"/>
        <rFont val="Calibri"/>
        <family val="2"/>
        <scheme val="minor"/>
      </rPr>
      <t>i, j</t>
    </r>
  </si>
  <si>
    <r>
      <t>b</t>
    </r>
    <r>
      <rPr>
        <b/>
        <vertAlign val="subscript"/>
        <sz val="14"/>
        <color theme="1"/>
        <rFont val="Calibri"/>
        <family val="2"/>
        <scheme val="minor"/>
      </rPr>
      <t>i</t>
    </r>
  </si>
  <si>
    <t>Labor Avail</t>
  </si>
  <si>
    <t>Products avail</t>
  </si>
  <si>
    <t>Demand of products for i in Businesses</t>
  </si>
  <si>
    <r>
      <t>totalHours</t>
    </r>
    <r>
      <rPr>
        <b/>
        <vertAlign val="subscript"/>
        <sz val="14"/>
        <color theme="1"/>
        <rFont val="Calibri"/>
        <family val="2"/>
        <scheme val="minor"/>
      </rPr>
      <t>l</t>
    </r>
  </si>
  <si>
    <t>NODES</t>
  </si>
  <si>
    <t>ARCS</t>
  </si>
  <si>
    <t>Specialist, Generalist, Scranton, Utica, Stamford, Goggle, Faceblock</t>
  </si>
  <si>
    <t>Set of all nodes from node i to node j</t>
  </si>
  <si>
    <t>LABOR</t>
  </si>
  <si>
    <t>Specialist, Generalist</t>
  </si>
  <si>
    <r>
      <t>[</t>
    </r>
    <r>
      <rPr>
        <sz val="11"/>
        <color theme="1"/>
        <rFont val="Consolas"/>
        <family val="3"/>
      </rPr>
      <t>Specialist, Scranton ]</t>
    </r>
  </si>
  <si>
    <r>
      <t>[</t>
    </r>
    <r>
      <rPr>
        <sz val="11"/>
        <color theme="1"/>
        <rFont val="Consolas"/>
        <family val="3"/>
      </rPr>
      <t>Specialist, Utica    ]</t>
    </r>
  </si>
  <si>
    <r>
      <t>[</t>
    </r>
    <r>
      <rPr>
        <sz val="11"/>
        <color theme="1"/>
        <rFont val="Consolas"/>
        <family val="3"/>
      </rPr>
      <t>Specialist, Stamford ]</t>
    </r>
  </si>
  <si>
    <r>
      <t>[</t>
    </r>
    <r>
      <rPr>
        <sz val="11"/>
        <color theme="1"/>
        <rFont val="Consolas"/>
        <family val="3"/>
      </rPr>
      <t>Generalist, Scranton ]</t>
    </r>
  </si>
  <si>
    <r>
      <t>[</t>
    </r>
    <r>
      <rPr>
        <sz val="11"/>
        <color theme="1"/>
        <rFont val="Consolas"/>
        <family val="3"/>
      </rPr>
      <t>Generalist, Utica    ]</t>
    </r>
  </si>
  <si>
    <r>
      <t>[</t>
    </r>
    <r>
      <rPr>
        <sz val="11"/>
        <color theme="1"/>
        <rFont val="Consolas"/>
        <family val="3"/>
      </rPr>
      <t>Generalist, Stamford ]</t>
    </r>
  </si>
  <si>
    <r>
      <t>[</t>
    </r>
    <r>
      <rPr>
        <sz val="11"/>
        <color theme="1"/>
        <rFont val="Consolas"/>
        <family val="3"/>
      </rPr>
      <t>Scranton,   Faceblock]</t>
    </r>
  </si>
  <si>
    <r>
      <t>[</t>
    </r>
    <r>
      <rPr>
        <sz val="11"/>
        <color theme="1"/>
        <rFont val="Consolas"/>
        <family val="3"/>
      </rPr>
      <t>Scranton,   Goggle   ]</t>
    </r>
  </si>
  <si>
    <r>
      <t>[</t>
    </r>
    <r>
      <rPr>
        <sz val="11"/>
        <color theme="1"/>
        <rFont val="Consolas"/>
        <family val="3"/>
      </rPr>
      <t>Utica,      Faceblock]</t>
    </r>
  </si>
  <si>
    <t>c</t>
  </si>
  <si>
    <t>l</t>
  </si>
  <si>
    <t>.</t>
  </si>
  <si>
    <t>labor / prod</t>
  </si>
  <si>
    <t>trans</t>
  </si>
  <si>
    <t>Copy Paste</t>
  </si>
  <si>
    <r>
      <t>productionLimit</t>
    </r>
    <r>
      <rPr>
        <b/>
        <vertAlign val="subscript"/>
        <sz val="14"/>
        <color theme="1"/>
        <rFont val="Calibri"/>
        <family val="2"/>
        <scheme val="minor"/>
      </rPr>
      <t>p</t>
    </r>
  </si>
  <si>
    <t>The production limit for each Plant p in PLANTS</t>
  </si>
  <si>
    <t>the total hours available per month for l in LABOR</t>
  </si>
  <si>
    <t>PLANTS</t>
  </si>
  <si>
    <t>Scranton, Utica, Stamford</t>
  </si>
  <si>
    <t>Prod</t>
  </si>
  <si>
    <t>Scranton</t>
  </si>
  <si>
    <t>Utica</t>
  </si>
  <si>
    <t>Stamford</t>
  </si>
  <si>
    <t>(0,0,0)</t>
  </si>
  <si>
    <t>(1.5,0,100)</t>
  </si>
  <si>
    <t>Maybe reverse this so that there is a 1.5 or 1 route before it gets to the arc with the cost.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</si>
</sst>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onsolas"/>
      <family val="3"/>
    </font>
    <font>
      <sz val="14"/>
      <color theme="1" tint="0.59999389629810485"/>
      <name val="Calibri"/>
      <family val="2"/>
      <scheme val="minor"/>
    </font>
    <font>
      <sz val="14"/>
      <color theme="3" tint="0.39997558519241921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1" tint="0.3999450666829432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right" wrapText="1"/>
    </xf>
    <xf numFmtId="0" fontId="4" fillId="0" borderId="0" xfId="0" applyFont="1" applyAlignment="1">
      <alignment horizontal="right"/>
    </xf>
    <xf numFmtId="0" fontId="4" fillId="0" borderId="0" xfId="0" applyFont="1" applyBorder="1" applyAlignment="1">
      <alignment horizontal="right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6" fillId="0" borderId="1" xfId="0" applyFont="1" applyBorder="1" applyAlignment="1"/>
    <xf numFmtId="0" fontId="6" fillId="0" borderId="1" xfId="0" applyFont="1" applyBorder="1" applyAlignment="1">
      <alignment horizontal="center"/>
    </xf>
    <xf numFmtId="0" fontId="0" fillId="0" borderId="0" xfId="0" applyFont="1"/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Border="1" applyAlignment="1">
      <alignment horizontal="left"/>
    </xf>
    <xf numFmtId="0" fontId="8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420947</xdr:colOff>
      <xdr:row>6</xdr:row>
      <xdr:rowOff>114971</xdr:rowOff>
    </xdr:from>
    <xdr:to>
      <xdr:col>35</xdr:col>
      <xdr:colOff>475281</xdr:colOff>
      <xdr:row>11</xdr:row>
      <xdr:rowOff>194153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8E01D935-CCD1-49E7-8AAD-0DF93ED999C3}"/>
            </a:ext>
          </a:extLst>
        </xdr:cNvPr>
        <xdr:cNvSpPr>
          <a:spLocks noChangeAspect="1"/>
        </xdr:cNvSpPr>
      </xdr:nvSpPr>
      <xdr:spPr>
        <a:xfrm>
          <a:off x="14943771" y="1560530"/>
          <a:ext cx="1264569" cy="1255799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Goggle</a:t>
          </a:r>
        </a:p>
      </xdr:txBody>
    </xdr:sp>
    <xdr:clientData/>
  </xdr:twoCellAnchor>
  <xdr:twoCellAnchor>
    <xdr:from>
      <xdr:col>33</xdr:col>
      <xdr:colOff>357568</xdr:colOff>
      <xdr:row>18</xdr:row>
      <xdr:rowOff>207108</xdr:rowOff>
    </xdr:from>
    <xdr:to>
      <xdr:col>35</xdr:col>
      <xdr:colOff>411901</xdr:colOff>
      <xdr:row>24</xdr:row>
      <xdr:rowOff>50725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E437D29B-7894-4E52-947A-9F56F23A7956}"/>
            </a:ext>
          </a:extLst>
        </xdr:cNvPr>
        <xdr:cNvSpPr>
          <a:spLocks noChangeAspect="1"/>
        </xdr:cNvSpPr>
      </xdr:nvSpPr>
      <xdr:spPr>
        <a:xfrm>
          <a:off x="13670156" y="4476549"/>
          <a:ext cx="1264569" cy="125555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Faceblock</a:t>
          </a:r>
        </a:p>
      </xdr:txBody>
    </xdr:sp>
    <xdr:clientData/>
  </xdr:twoCellAnchor>
  <xdr:twoCellAnchor>
    <xdr:from>
      <xdr:col>10</xdr:col>
      <xdr:colOff>197127</xdr:colOff>
      <xdr:row>7</xdr:row>
      <xdr:rowOff>33131</xdr:rowOff>
    </xdr:from>
    <xdr:to>
      <xdr:col>12</xdr:col>
      <xdr:colOff>313083</xdr:colOff>
      <xdr:row>11</xdr:row>
      <xdr:rowOff>132522</xdr:rowOff>
    </xdr:to>
    <xdr:sp macro="" textlink="">
      <xdr:nvSpPr>
        <xdr:cNvPr id="4" name="Flowchart: Magnetic Disk 3">
          <a:extLst>
            <a:ext uri="{FF2B5EF4-FFF2-40B4-BE49-F238E27FC236}">
              <a16:creationId xmlns:a16="http://schemas.microsoft.com/office/drawing/2014/main" id="{D216334F-904B-47B0-AB74-AFA9F2BB401E}"/>
            </a:ext>
          </a:extLst>
        </xdr:cNvPr>
        <xdr:cNvSpPr/>
      </xdr:nvSpPr>
      <xdr:spPr>
        <a:xfrm>
          <a:off x="6293127" y="1014206"/>
          <a:ext cx="1335156" cy="1051891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Scranton,</a:t>
          </a:r>
          <a:r>
            <a:rPr lang="en-US" sz="1400" baseline="0">
              <a:solidFill>
                <a:schemeClr val="tx1"/>
              </a:solidFill>
              <a:latin typeface="+mn-lt"/>
              <a:ea typeface="+mn-ea"/>
              <a:cs typeface="+mn-cs"/>
            </a:rPr>
            <a:t> PA</a:t>
          </a:r>
          <a:endParaRPr lang="en-US" sz="14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197127</xdr:colOff>
      <xdr:row>14</xdr:row>
      <xdr:rowOff>36444</xdr:rowOff>
    </xdr:from>
    <xdr:to>
      <xdr:col>12</xdr:col>
      <xdr:colOff>313083</xdr:colOff>
      <xdr:row>18</xdr:row>
      <xdr:rowOff>135836</xdr:rowOff>
    </xdr:to>
    <xdr:sp macro="" textlink="">
      <xdr:nvSpPr>
        <xdr:cNvPr id="5" name="Flowchart: Magnetic Disk 4">
          <a:extLst>
            <a:ext uri="{FF2B5EF4-FFF2-40B4-BE49-F238E27FC236}">
              <a16:creationId xmlns:a16="http://schemas.microsoft.com/office/drawing/2014/main" id="{8F910CD9-F2E8-424A-838D-19F2B8102717}"/>
            </a:ext>
          </a:extLst>
        </xdr:cNvPr>
        <xdr:cNvSpPr/>
      </xdr:nvSpPr>
      <xdr:spPr>
        <a:xfrm>
          <a:off x="6293127" y="2684394"/>
          <a:ext cx="1335156" cy="1051892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Utica, NY</a:t>
          </a:r>
        </a:p>
      </xdr:txBody>
    </xdr:sp>
    <xdr:clientData/>
  </xdr:twoCellAnchor>
  <xdr:twoCellAnchor>
    <xdr:from>
      <xdr:col>10</xdr:col>
      <xdr:colOff>197127</xdr:colOff>
      <xdr:row>21</xdr:row>
      <xdr:rowOff>39757</xdr:rowOff>
    </xdr:from>
    <xdr:to>
      <xdr:col>12</xdr:col>
      <xdr:colOff>313083</xdr:colOff>
      <xdr:row>25</xdr:row>
      <xdr:rowOff>139148</xdr:rowOff>
    </xdr:to>
    <xdr:sp macro="" textlink="">
      <xdr:nvSpPr>
        <xdr:cNvPr id="6" name="Flowchart: Magnetic Disk 5">
          <a:extLst>
            <a:ext uri="{FF2B5EF4-FFF2-40B4-BE49-F238E27FC236}">
              <a16:creationId xmlns:a16="http://schemas.microsoft.com/office/drawing/2014/main" id="{71A8CBEF-BFCA-4468-8230-AD8C8AC58BE6}"/>
            </a:ext>
          </a:extLst>
        </xdr:cNvPr>
        <xdr:cNvSpPr/>
      </xdr:nvSpPr>
      <xdr:spPr>
        <a:xfrm>
          <a:off x="6293127" y="4354582"/>
          <a:ext cx="1335156" cy="1051891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Stamford, CT</a:t>
          </a:r>
        </a:p>
      </xdr:txBody>
    </xdr:sp>
    <xdr:clientData/>
  </xdr:twoCellAnchor>
  <xdr:twoCellAnchor>
    <xdr:from>
      <xdr:col>3</xdr:col>
      <xdr:colOff>314737</xdr:colOff>
      <xdr:row>10</xdr:row>
      <xdr:rowOff>57977</xdr:rowOff>
    </xdr:from>
    <xdr:to>
      <xdr:col>5</xdr:col>
      <xdr:colOff>369071</xdr:colOff>
      <xdr:row>15</xdr:row>
      <xdr:rowOff>137158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8CFCF296-D8BB-45AE-916E-72F019F0CBC8}"/>
            </a:ext>
          </a:extLst>
        </xdr:cNvPr>
        <xdr:cNvSpPr>
          <a:spLocks/>
        </xdr:cNvSpPr>
      </xdr:nvSpPr>
      <xdr:spPr>
        <a:xfrm>
          <a:off x="8282607" y="1739347"/>
          <a:ext cx="1280160" cy="1280159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Specialist</a:t>
          </a:r>
        </a:p>
      </xdr:txBody>
    </xdr:sp>
    <xdr:clientData/>
  </xdr:twoCellAnchor>
  <xdr:twoCellAnchor>
    <xdr:from>
      <xdr:col>3</xdr:col>
      <xdr:colOff>306453</xdr:colOff>
      <xdr:row>17</xdr:row>
      <xdr:rowOff>132520</xdr:rowOff>
    </xdr:from>
    <xdr:to>
      <xdr:col>5</xdr:col>
      <xdr:colOff>360787</xdr:colOff>
      <xdr:row>22</xdr:row>
      <xdr:rowOff>211702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0FEE17A6-CAA5-4389-8BFF-2B6F44EE29C9}"/>
            </a:ext>
          </a:extLst>
        </xdr:cNvPr>
        <xdr:cNvSpPr>
          <a:spLocks/>
        </xdr:cNvSpPr>
      </xdr:nvSpPr>
      <xdr:spPr>
        <a:xfrm>
          <a:off x="8274323" y="3495259"/>
          <a:ext cx="1280160" cy="128016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300">
              <a:solidFill>
                <a:schemeClr val="tx1"/>
              </a:solidFill>
              <a:latin typeface="+mn-lt"/>
              <a:ea typeface="+mn-ea"/>
              <a:cs typeface="+mn-cs"/>
            </a:rPr>
            <a:t>Generalist</a:t>
          </a:r>
        </a:p>
      </xdr:txBody>
    </xdr:sp>
    <xdr:clientData/>
  </xdr:twoCellAnchor>
  <xdr:twoCellAnchor>
    <xdr:from>
      <xdr:col>12</xdr:col>
      <xdr:colOff>313083</xdr:colOff>
      <xdr:row>4</xdr:row>
      <xdr:rowOff>67639</xdr:rowOff>
    </xdr:from>
    <xdr:to>
      <xdr:col>18</xdr:col>
      <xdr:colOff>599614</xdr:colOff>
      <xdr:row>9</xdr:row>
      <xdr:rowOff>82827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76495EFF-24AA-4621-8241-5281ABE546D6}"/>
            </a:ext>
          </a:extLst>
        </xdr:cNvPr>
        <xdr:cNvCxnSpPr>
          <a:stCxn id="4" idx="4"/>
          <a:endCxn id="168" idx="2"/>
        </xdr:cNvCxnSpPr>
      </xdr:nvCxnSpPr>
      <xdr:spPr>
        <a:xfrm flipV="1">
          <a:off x="7574495" y="1042551"/>
          <a:ext cx="3917237" cy="11918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8</xdr:row>
      <xdr:rowOff>130392</xdr:rowOff>
    </xdr:from>
    <xdr:to>
      <xdr:col>18</xdr:col>
      <xdr:colOff>599614</xdr:colOff>
      <xdr:row>16</xdr:row>
      <xdr:rowOff>86140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816F7017-9898-4379-9972-E521D468F1B4}"/>
            </a:ext>
          </a:extLst>
        </xdr:cNvPr>
        <xdr:cNvCxnSpPr>
          <a:stCxn id="5" idx="4"/>
          <a:endCxn id="170" idx="2"/>
        </xdr:cNvCxnSpPr>
      </xdr:nvCxnSpPr>
      <xdr:spPr>
        <a:xfrm flipV="1">
          <a:off x="7574495" y="2046598"/>
          <a:ext cx="3917237" cy="18383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12</xdr:row>
      <xdr:rowOff>193145</xdr:rowOff>
    </xdr:from>
    <xdr:to>
      <xdr:col>18</xdr:col>
      <xdr:colOff>599614</xdr:colOff>
      <xdr:row>23</xdr:row>
      <xdr:rowOff>89453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85D481EA-55E4-406A-8340-8448367CB84A}"/>
            </a:ext>
          </a:extLst>
        </xdr:cNvPr>
        <xdr:cNvCxnSpPr>
          <a:stCxn id="6" idx="4"/>
          <a:endCxn id="171" idx="2"/>
        </xdr:cNvCxnSpPr>
      </xdr:nvCxnSpPr>
      <xdr:spPr>
        <a:xfrm flipV="1">
          <a:off x="7574495" y="3050645"/>
          <a:ext cx="3917237" cy="248486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9</xdr:row>
      <xdr:rowOff>82827</xdr:rowOff>
    </xdr:from>
    <xdr:to>
      <xdr:col>18</xdr:col>
      <xdr:colOff>599614</xdr:colOff>
      <xdr:row>17</xdr:row>
      <xdr:rowOff>20574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6853F05B-EDD9-41C9-BC36-0B5817A85805}"/>
            </a:ext>
          </a:extLst>
        </xdr:cNvPr>
        <xdr:cNvCxnSpPr>
          <a:stCxn id="4" idx="4"/>
          <a:endCxn id="172" idx="2"/>
        </xdr:cNvCxnSpPr>
      </xdr:nvCxnSpPr>
      <xdr:spPr>
        <a:xfrm>
          <a:off x="7574495" y="2234356"/>
          <a:ext cx="3917237" cy="18203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16</xdr:row>
      <xdr:rowOff>86140</xdr:rowOff>
    </xdr:from>
    <xdr:to>
      <xdr:col>18</xdr:col>
      <xdr:colOff>599614</xdr:colOff>
      <xdr:row>21</xdr:row>
      <xdr:rowOff>83327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477F522D-0427-4463-A5CE-66047A147668}"/>
            </a:ext>
          </a:extLst>
        </xdr:cNvPr>
        <xdr:cNvCxnSpPr>
          <a:stCxn id="5" idx="4"/>
          <a:endCxn id="174" idx="2"/>
        </xdr:cNvCxnSpPr>
      </xdr:nvCxnSpPr>
      <xdr:spPr>
        <a:xfrm>
          <a:off x="7574495" y="3884934"/>
          <a:ext cx="3917237" cy="11738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23</xdr:row>
      <xdr:rowOff>89453</xdr:rowOff>
    </xdr:from>
    <xdr:to>
      <xdr:col>18</xdr:col>
      <xdr:colOff>599614</xdr:colOff>
      <xdr:row>25</xdr:row>
      <xdr:rowOff>146079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6C2088FD-9CD0-4EE9-A2B1-0B89F1F0AF9B}"/>
            </a:ext>
          </a:extLst>
        </xdr:cNvPr>
        <xdr:cNvCxnSpPr>
          <a:stCxn id="6" idx="4"/>
          <a:endCxn id="175" idx="2"/>
        </xdr:cNvCxnSpPr>
      </xdr:nvCxnSpPr>
      <xdr:spPr>
        <a:xfrm>
          <a:off x="7574495" y="5535512"/>
          <a:ext cx="3917237" cy="5272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369071</xdr:colOff>
      <xdr:row>9</xdr:row>
      <xdr:rowOff>82827</xdr:rowOff>
    </xdr:from>
    <xdr:to>
      <xdr:col>10</xdr:col>
      <xdr:colOff>197127</xdr:colOff>
      <xdr:row>12</xdr:row>
      <xdr:rowOff>216630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28360B97-F948-4875-9A62-B13BB48E4E62}"/>
            </a:ext>
          </a:extLst>
        </xdr:cNvPr>
        <xdr:cNvCxnSpPr>
          <a:stCxn id="13" idx="6"/>
          <a:endCxn id="4" idx="2"/>
        </xdr:cNvCxnSpPr>
      </xdr:nvCxnSpPr>
      <xdr:spPr>
        <a:xfrm flipV="1">
          <a:off x="3417071" y="1540152"/>
          <a:ext cx="2876056" cy="8481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369071</xdr:colOff>
      <xdr:row>12</xdr:row>
      <xdr:rowOff>216630</xdr:rowOff>
    </xdr:from>
    <xdr:to>
      <xdr:col>10</xdr:col>
      <xdr:colOff>197127</xdr:colOff>
      <xdr:row>16</xdr:row>
      <xdr:rowOff>86140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62B2A8A7-A8ED-49E8-B658-EC343A62F8CD}"/>
            </a:ext>
          </a:extLst>
        </xdr:cNvPr>
        <xdr:cNvCxnSpPr>
          <a:stCxn id="13" idx="6"/>
          <a:endCxn id="5" idx="2"/>
        </xdr:cNvCxnSpPr>
      </xdr:nvCxnSpPr>
      <xdr:spPr>
        <a:xfrm>
          <a:off x="3417071" y="2388330"/>
          <a:ext cx="2876056" cy="8220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369071</xdr:colOff>
      <xdr:row>12</xdr:row>
      <xdr:rowOff>216630</xdr:rowOff>
    </xdr:from>
    <xdr:to>
      <xdr:col>10</xdr:col>
      <xdr:colOff>197127</xdr:colOff>
      <xdr:row>23</xdr:row>
      <xdr:rowOff>89453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300E05AD-4162-428B-B99E-C6CC07C086F8}"/>
            </a:ext>
          </a:extLst>
        </xdr:cNvPr>
        <xdr:cNvCxnSpPr>
          <a:stCxn id="13" idx="6"/>
          <a:endCxn id="6" idx="2"/>
        </xdr:cNvCxnSpPr>
      </xdr:nvCxnSpPr>
      <xdr:spPr>
        <a:xfrm>
          <a:off x="3417071" y="2388330"/>
          <a:ext cx="2876056" cy="249219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360787</xdr:colOff>
      <xdr:row>9</xdr:row>
      <xdr:rowOff>82827</xdr:rowOff>
    </xdr:from>
    <xdr:to>
      <xdr:col>10</xdr:col>
      <xdr:colOff>197127</xdr:colOff>
      <xdr:row>20</xdr:row>
      <xdr:rowOff>53049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D413CEF1-F1DB-454F-83BF-7D13F1FE1C8D}"/>
            </a:ext>
          </a:extLst>
        </xdr:cNvPr>
        <xdr:cNvCxnSpPr>
          <a:stCxn id="14" idx="6"/>
          <a:endCxn id="4" idx="2"/>
        </xdr:cNvCxnSpPr>
      </xdr:nvCxnSpPr>
      <xdr:spPr>
        <a:xfrm flipV="1">
          <a:off x="3408787" y="1540152"/>
          <a:ext cx="2884340" cy="258959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360787</xdr:colOff>
      <xdr:row>16</xdr:row>
      <xdr:rowOff>86140</xdr:rowOff>
    </xdr:from>
    <xdr:to>
      <xdr:col>10</xdr:col>
      <xdr:colOff>197127</xdr:colOff>
      <xdr:row>20</xdr:row>
      <xdr:rowOff>53049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C82DC522-0A4E-46B3-A3AA-D7BF66C717EC}"/>
            </a:ext>
          </a:extLst>
        </xdr:cNvPr>
        <xdr:cNvCxnSpPr>
          <a:stCxn id="14" idx="6"/>
          <a:endCxn id="5" idx="2"/>
        </xdr:cNvCxnSpPr>
      </xdr:nvCxnSpPr>
      <xdr:spPr>
        <a:xfrm flipV="1">
          <a:off x="3408787" y="3210340"/>
          <a:ext cx="2884340" cy="9194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360787</xdr:colOff>
      <xdr:row>20</xdr:row>
      <xdr:rowOff>53049</xdr:rowOff>
    </xdr:from>
    <xdr:to>
      <xdr:col>10</xdr:col>
      <xdr:colOff>197127</xdr:colOff>
      <xdr:row>23</xdr:row>
      <xdr:rowOff>89453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22AD952C-1A2E-4774-87C7-C3EC1D1D2CEC}"/>
            </a:ext>
          </a:extLst>
        </xdr:cNvPr>
        <xdr:cNvCxnSpPr>
          <a:stCxn id="14" idx="6"/>
          <a:endCxn id="6" idx="2"/>
        </xdr:cNvCxnSpPr>
      </xdr:nvCxnSpPr>
      <xdr:spPr>
        <a:xfrm>
          <a:off x="3408787" y="4129749"/>
          <a:ext cx="2884340" cy="75077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581685</xdr:colOff>
      <xdr:row>29</xdr:row>
      <xdr:rowOff>56372</xdr:rowOff>
    </xdr:from>
    <xdr:to>
      <xdr:col>30</xdr:col>
      <xdr:colOff>92524</xdr:colOff>
      <xdr:row>33</xdr:row>
      <xdr:rowOff>393791</xdr:rowOff>
    </xdr:to>
    <xdr:sp macro="" textlink="">
      <xdr:nvSpPr>
        <xdr:cNvPr id="52" name="Oval 51">
          <a:extLst>
            <a:ext uri="{FF2B5EF4-FFF2-40B4-BE49-F238E27FC236}">
              <a16:creationId xmlns:a16="http://schemas.microsoft.com/office/drawing/2014/main" id="{9DD7BEC7-6424-4CC9-BDA7-62BB93A0EF90}"/>
            </a:ext>
          </a:extLst>
        </xdr:cNvPr>
        <xdr:cNvSpPr>
          <a:spLocks noChangeAspect="1"/>
        </xdr:cNvSpPr>
      </xdr:nvSpPr>
      <xdr:spPr>
        <a:xfrm>
          <a:off x="11473803" y="6914372"/>
          <a:ext cx="1326192" cy="1278713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dummy</a:t>
          </a:r>
        </a:p>
      </xdr:txBody>
    </xdr:sp>
    <xdr:clientData/>
  </xdr:twoCellAnchor>
  <xdr:twoCellAnchor>
    <xdr:from>
      <xdr:col>12</xdr:col>
      <xdr:colOff>313083</xdr:colOff>
      <xdr:row>9</xdr:row>
      <xdr:rowOff>82827</xdr:rowOff>
    </xdr:from>
    <xdr:to>
      <xdr:col>18</xdr:col>
      <xdr:colOff>581685</xdr:colOff>
      <xdr:row>31</xdr:row>
      <xdr:rowOff>225082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263AA394-6315-4191-91E7-381ABE9739BD}"/>
            </a:ext>
          </a:extLst>
        </xdr:cNvPr>
        <xdr:cNvCxnSpPr>
          <a:cxnSpLocks/>
          <a:stCxn id="4" idx="4"/>
          <a:endCxn id="52" idx="2"/>
        </xdr:cNvCxnSpPr>
      </xdr:nvCxnSpPr>
      <xdr:spPr>
        <a:xfrm>
          <a:off x="7574495" y="2234356"/>
          <a:ext cx="3899308" cy="5319373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16</xdr:row>
      <xdr:rowOff>86140</xdr:rowOff>
    </xdr:from>
    <xdr:to>
      <xdr:col>18</xdr:col>
      <xdr:colOff>581685</xdr:colOff>
      <xdr:row>31</xdr:row>
      <xdr:rowOff>225082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695D93D8-ED00-4B1F-8EB2-3EAEB62F6B3E}"/>
            </a:ext>
          </a:extLst>
        </xdr:cNvPr>
        <xdr:cNvCxnSpPr>
          <a:cxnSpLocks/>
          <a:stCxn id="5" idx="4"/>
          <a:endCxn id="52" idx="2"/>
        </xdr:cNvCxnSpPr>
      </xdr:nvCxnSpPr>
      <xdr:spPr>
        <a:xfrm>
          <a:off x="7574495" y="3884934"/>
          <a:ext cx="3899308" cy="3668795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23</xdr:row>
      <xdr:rowOff>89453</xdr:rowOff>
    </xdr:from>
    <xdr:to>
      <xdr:col>18</xdr:col>
      <xdr:colOff>581685</xdr:colOff>
      <xdr:row>31</xdr:row>
      <xdr:rowOff>225082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F2A15FC7-48A4-44E3-8DA8-E6DFDB055E86}"/>
            </a:ext>
          </a:extLst>
        </xdr:cNvPr>
        <xdr:cNvCxnSpPr>
          <a:cxnSpLocks/>
          <a:stCxn id="6" idx="4"/>
          <a:endCxn id="52" idx="2"/>
        </xdr:cNvCxnSpPr>
      </xdr:nvCxnSpPr>
      <xdr:spPr>
        <a:xfrm>
          <a:off x="7574495" y="5535512"/>
          <a:ext cx="3899308" cy="2018217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599614</xdr:colOff>
      <xdr:row>2</xdr:row>
      <xdr:rowOff>141536</xdr:rowOff>
    </xdr:from>
    <xdr:to>
      <xdr:col>20</xdr:col>
      <xdr:colOff>212339</xdr:colOff>
      <xdr:row>5</xdr:row>
      <xdr:rowOff>229065</xdr:rowOff>
    </xdr:to>
    <xdr:sp macro="" textlink="">
      <xdr:nvSpPr>
        <xdr:cNvPr id="168" name="Oval 167">
          <a:extLst>
            <a:ext uri="{FF2B5EF4-FFF2-40B4-BE49-F238E27FC236}">
              <a16:creationId xmlns:a16="http://schemas.microsoft.com/office/drawing/2014/main" id="{B2FB5F21-E1D3-489F-AEA7-4BBA4B822CE6}"/>
            </a:ext>
          </a:extLst>
        </xdr:cNvPr>
        <xdr:cNvSpPr>
          <a:spLocks noChangeAspect="1"/>
        </xdr:cNvSpPr>
      </xdr:nvSpPr>
      <xdr:spPr>
        <a:xfrm>
          <a:off x="11491732" y="645801"/>
          <a:ext cx="822960" cy="79349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700">
              <a:solidFill>
                <a:schemeClr val="tx1"/>
              </a:solidFill>
              <a:latin typeface="+mn-lt"/>
              <a:ea typeface="+mn-ea"/>
              <a:cs typeface="+mn-cs"/>
            </a:rPr>
            <a:t>dumScGog</a:t>
          </a:r>
        </a:p>
      </xdr:txBody>
    </xdr:sp>
    <xdr:clientData/>
  </xdr:twoCellAnchor>
  <xdr:twoCellAnchor>
    <xdr:from>
      <xdr:col>18</xdr:col>
      <xdr:colOff>599614</xdr:colOff>
      <xdr:row>6</xdr:row>
      <xdr:rowOff>204289</xdr:rowOff>
    </xdr:from>
    <xdr:to>
      <xdr:col>20</xdr:col>
      <xdr:colOff>212339</xdr:colOff>
      <xdr:row>10</xdr:row>
      <xdr:rowOff>56494</xdr:rowOff>
    </xdr:to>
    <xdr:sp macro="" textlink="">
      <xdr:nvSpPr>
        <xdr:cNvPr id="170" name="Oval 169">
          <a:extLst>
            <a:ext uri="{FF2B5EF4-FFF2-40B4-BE49-F238E27FC236}">
              <a16:creationId xmlns:a16="http://schemas.microsoft.com/office/drawing/2014/main" id="{346A07BB-6B2F-4225-AC83-6EF50B77B6AB}"/>
            </a:ext>
          </a:extLst>
        </xdr:cNvPr>
        <xdr:cNvSpPr>
          <a:spLocks noChangeAspect="1"/>
        </xdr:cNvSpPr>
      </xdr:nvSpPr>
      <xdr:spPr>
        <a:xfrm>
          <a:off x="11491732" y="1649848"/>
          <a:ext cx="822960" cy="79349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700">
              <a:solidFill>
                <a:schemeClr val="tx1"/>
              </a:solidFill>
              <a:latin typeface="+mn-lt"/>
              <a:ea typeface="+mn-ea"/>
              <a:cs typeface="+mn-cs"/>
            </a:rPr>
            <a:t>dumScGog</a:t>
          </a:r>
        </a:p>
      </xdr:txBody>
    </xdr:sp>
    <xdr:clientData/>
  </xdr:twoCellAnchor>
  <xdr:twoCellAnchor>
    <xdr:from>
      <xdr:col>18</xdr:col>
      <xdr:colOff>599614</xdr:colOff>
      <xdr:row>11</xdr:row>
      <xdr:rowOff>31719</xdr:rowOff>
    </xdr:from>
    <xdr:to>
      <xdr:col>20</xdr:col>
      <xdr:colOff>212339</xdr:colOff>
      <xdr:row>14</xdr:row>
      <xdr:rowOff>119247</xdr:rowOff>
    </xdr:to>
    <xdr:sp macro="" textlink="">
      <xdr:nvSpPr>
        <xdr:cNvPr id="171" name="Oval 170">
          <a:extLst>
            <a:ext uri="{FF2B5EF4-FFF2-40B4-BE49-F238E27FC236}">
              <a16:creationId xmlns:a16="http://schemas.microsoft.com/office/drawing/2014/main" id="{F054D7E4-E6A0-4E31-8FAB-A2DBBE882C0F}"/>
            </a:ext>
          </a:extLst>
        </xdr:cNvPr>
        <xdr:cNvSpPr>
          <a:spLocks noChangeAspect="1"/>
        </xdr:cNvSpPr>
      </xdr:nvSpPr>
      <xdr:spPr>
        <a:xfrm>
          <a:off x="11491732" y="2653895"/>
          <a:ext cx="822960" cy="79349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700">
              <a:solidFill>
                <a:schemeClr val="tx1"/>
              </a:solidFill>
              <a:latin typeface="+mn-lt"/>
              <a:ea typeface="+mn-ea"/>
              <a:cs typeface="+mn-cs"/>
            </a:rPr>
            <a:t>dumScGog</a:t>
          </a:r>
        </a:p>
      </xdr:txBody>
    </xdr:sp>
    <xdr:clientData/>
  </xdr:twoCellAnchor>
  <xdr:twoCellAnchor>
    <xdr:from>
      <xdr:col>18</xdr:col>
      <xdr:colOff>599614</xdr:colOff>
      <xdr:row>15</xdr:row>
      <xdr:rowOff>94471</xdr:rowOff>
    </xdr:from>
    <xdr:to>
      <xdr:col>20</xdr:col>
      <xdr:colOff>212339</xdr:colOff>
      <xdr:row>18</xdr:row>
      <xdr:rowOff>182000</xdr:rowOff>
    </xdr:to>
    <xdr:sp macro="" textlink="">
      <xdr:nvSpPr>
        <xdr:cNvPr id="172" name="Oval 171">
          <a:extLst>
            <a:ext uri="{FF2B5EF4-FFF2-40B4-BE49-F238E27FC236}">
              <a16:creationId xmlns:a16="http://schemas.microsoft.com/office/drawing/2014/main" id="{0021BF88-CFC9-4FFB-AF0C-455D495C6E0B}"/>
            </a:ext>
          </a:extLst>
        </xdr:cNvPr>
        <xdr:cNvSpPr>
          <a:spLocks noChangeAspect="1"/>
        </xdr:cNvSpPr>
      </xdr:nvSpPr>
      <xdr:spPr>
        <a:xfrm>
          <a:off x="11491732" y="3657942"/>
          <a:ext cx="822960" cy="79349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700">
              <a:solidFill>
                <a:schemeClr val="tx1"/>
              </a:solidFill>
              <a:latin typeface="+mn-lt"/>
              <a:ea typeface="+mn-ea"/>
              <a:cs typeface="+mn-cs"/>
            </a:rPr>
            <a:t>dumScFac</a:t>
          </a:r>
        </a:p>
      </xdr:txBody>
    </xdr:sp>
    <xdr:clientData/>
  </xdr:twoCellAnchor>
  <xdr:twoCellAnchor>
    <xdr:from>
      <xdr:col>18</xdr:col>
      <xdr:colOff>599614</xdr:colOff>
      <xdr:row>19</xdr:row>
      <xdr:rowOff>157224</xdr:rowOff>
    </xdr:from>
    <xdr:to>
      <xdr:col>20</xdr:col>
      <xdr:colOff>212339</xdr:colOff>
      <xdr:row>23</xdr:row>
      <xdr:rowOff>9429</xdr:rowOff>
    </xdr:to>
    <xdr:sp macro="" textlink="">
      <xdr:nvSpPr>
        <xdr:cNvPr id="174" name="Oval 173">
          <a:extLst>
            <a:ext uri="{FF2B5EF4-FFF2-40B4-BE49-F238E27FC236}">
              <a16:creationId xmlns:a16="http://schemas.microsoft.com/office/drawing/2014/main" id="{8D75C645-70A3-4A43-B464-503BFCABB226}"/>
            </a:ext>
          </a:extLst>
        </xdr:cNvPr>
        <xdr:cNvSpPr>
          <a:spLocks noChangeAspect="1"/>
        </xdr:cNvSpPr>
      </xdr:nvSpPr>
      <xdr:spPr>
        <a:xfrm>
          <a:off x="11491732" y="4661989"/>
          <a:ext cx="822960" cy="79349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700">
              <a:solidFill>
                <a:schemeClr val="tx1"/>
              </a:solidFill>
              <a:latin typeface="+mn-lt"/>
              <a:ea typeface="+mn-ea"/>
              <a:cs typeface="+mn-cs"/>
            </a:rPr>
            <a:t>dumScFac</a:t>
          </a:r>
        </a:p>
      </xdr:txBody>
    </xdr:sp>
    <xdr:clientData/>
  </xdr:twoCellAnchor>
  <xdr:twoCellAnchor>
    <xdr:from>
      <xdr:col>18</xdr:col>
      <xdr:colOff>599614</xdr:colOff>
      <xdr:row>23</xdr:row>
      <xdr:rowOff>219976</xdr:rowOff>
    </xdr:from>
    <xdr:to>
      <xdr:col>20</xdr:col>
      <xdr:colOff>212339</xdr:colOff>
      <xdr:row>27</xdr:row>
      <xdr:rowOff>72181</xdr:rowOff>
    </xdr:to>
    <xdr:sp macro="" textlink="">
      <xdr:nvSpPr>
        <xdr:cNvPr id="175" name="Oval 174">
          <a:extLst>
            <a:ext uri="{FF2B5EF4-FFF2-40B4-BE49-F238E27FC236}">
              <a16:creationId xmlns:a16="http://schemas.microsoft.com/office/drawing/2014/main" id="{1EFC248B-F5AA-4057-9071-824703F2BD2A}"/>
            </a:ext>
          </a:extLst>
        </xdr:cNvPr>
        <xdr:cNvSpPr>
          <a:spLocks noChangeAspect="1"/>
        </xdr:cNvSpPr>
      </xdr:nvSpPr>
      <xdr:spPr>
        <a:xfrm>
          <a:off x="11491732" y="5666035"/>
          <a:ext cx="822960" cy="79349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700">
              <a:solidFill>
                <a:schemeClr val="tx1"/>
              </a:solidFill>
              <a:latin typeface="+mn-lt"/>
              <a:ea typeface="+mn-ea"/>
              <a:cs typeface="+mn-cs"/>
            </a:rPr>
            <a:t>dumScFac</a:t>
          </a:r>
        </a:p>
      </xdr:txBody>
    </xdr:sp>
    <xdr:clientData/>
  </xdr:twoCellAnchor>
  <xdr:twoCellAnchor>
    <xdr:from>
      <xdr:col>20</xdr:col>
      <xdr:colOff>212339</xdr:colOff>
      <xdr:row>4</xdr:row>
      <xdr:rowOff>67639</xdr:rowOff>
    </xdr:from>
    <xdr:to>
      <xdr:col>34</xdr:col>
      <xdr:colOff>1022</xdr:colOff>
      <xdr:row>11</xdr:row>
      <xdr:rowOff>10245</xdr:rowOff>
    </xdr:to>
    <xdr:cxnSp macro="">
      <xdr:nvCxnSpPr>
        <xdr:cNvPr id="185" name="Straight Arrow Connector 184">
          <a:extLst>
            <a:ext uri="{FF2B5EF4-FFF2-40B4-BE49-F238E27FC236}">
              <a16:creationId xmlns:a16="http://schemas.microsoft.com/office/drawing/2014/main" id="{1B55DF57-108B-4722-A37C-F4F0D986F65C}"/>
            </a:ext>
          </a:extLst>
        </xdr:cNvPr>
        <xdr:cNvCxnSpPr>
          <a:stCxn id="168" idx="6"/>
          <a:endCxn id="2" idx="3"/>
        </xdr:cNvCxnSpPr>
      </xdr:nvCxnSpPr>
      <xdr:spPr>
        <a:xfrm>
          <a:off x="12314692" y="1042551"/>
          <a:ext cx="2814271" cy="15898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4</xdr:row>
      <xdr:rowOff>67639</xdr:rowOff>
    </xdr:from>
    <xdr:to>
      <xdr:col>34</xdr:col>
      <xdr:colOff>1022</xdr:colOff>
      <xdr:row>7</xdr:row>
      <xdr:rowOff>63556</xdr:rowOff>
    </xdr:to>
    <xdr:cxnSp macro="">
      <xdr:nvCxnSpPr>
        <xdr:cNvPr id="189" name="Straight Arrow Connector 188">
          <a:extLst>
            <a:ext uri="{FF2B5EF4-FFF2-40B4-BE49-F238E27FC236}">
              <a16:creationId xmlns:a16="http://schemas.microsoft.com/office/drawing/2014/main" id="{D2F59020-0547-4395-919D-66F145920B93}"/>
            </a:ext>
          </a:extLst>
        </xdr:cNvPr>
        <xdr:cNvCxnSpPr>
          <a:stCxn id="168" idx="6"/>
          <a:endCxn id="2" idx="1"/>
        </xdr:cNvCxnSpPr>
      </xdr:nvCxnSpPr>
      <xdr:spPr>
        <a:xfrm>
          <a:off x="12314692" y="1042551"/>
          <a:ext cx="2814271" cy="7018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7</xdr:row>
      <xdr:rowOff>63556</xdr:rowOff>
    </xdr:from>
    <xdr:to>
      <xdr:col>34</xdr:col>
      <xdr:colOff>1022</xdr:colOff>
      <xdr:row>8</xdr:row>
      <xdr:rowOff>130392</xdr:rowOff>
    </xdr:to>
    <xdr:cxnSp macro="">
      <xdr:nvCxnSpPr>
        <xdr:cNvPr id="192" name="Straight Arrow Connector 191">
          <a:extLst>
            <a:ext uri="{FF2B5EF4-FFF2-40B4-BE49-F238E27FC236}">
              <a16:creationId xmlns:a16="http://schemas.microsoft.com/office/drawing/2014/main" id="{C0EBA085-24F3-456E-94C1-CCA89F577A8F}"/>
            </a:ext>
          </a:extLst>
        </xdr:cNvPr>
        <xdr:cNvCxnSpPr>
          <a:stCxn id="170" idx="6"/>
          <a:endCxn id="2" idx="1"/>
        </xdr:cNvCxnSpPr>
      </xdr:nvCxnSpPr>
      <xdr:spPr>
        <a:xfrm flipV="1">
          <a:off x="12314692" y="1744438"/>
          <a:ext cx="2814271" cy="3021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8</xdr:row>
      <xdr:rowOff>130392</xdr:rowOff>
    </xdr:from>
    <xdr:to>
      <xdr:col>34</xdr:col>
      <xdr:colOff>1022</xdr:colOff>
      <xdr:row>11</xdr:row>
      <xdr:rowOff>10245</xdr:rowOff>
    </xdr:to>
    <xdr:cxnSp macro="">
      <xdr:nvCxnSpPr>
        <xdr:cNvPr id="196" name="Straight Arrow Connector 195">
          <a:extLst>
            <a:ext uri="{FF2B5EF4-FFF2-40B4-BE49-F238E27FC236}">
              <a16:creationId xmlns:a16="http://schemas.microsoft.com/office/drawing/2014/main" id="{AB801B1A-E3DA-4D54-AB7B-1C2244B4146E}"/>
            </a:ext>
          </a:extLst>
        </xdr:cNvPr>
        <xdr:cNvCxnSpPr>
          <a:stCxn id="170" idx="6"/>
          <a:endCxn id="2" idx="3"/>
        </xdr:cNvCxnSpPr>
      </xdr:nvCxnSpPr>
      <xdr:spPr>
        <a:xfrm>
          <a:off x="12314692" y="2046598"/>
          <a:ext cx="2814271" cy="5858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7</xdr:row>
      <xdr:rowOff>63556</xdr:rowOff>
    </xdr:from>
    <xdr:to>
      <xdr:col>34</xdr:col>
      <xdr:colOff>1022</xdr:colOff>
      <xdr:row>12</xdr:row>
      <xdr:rowOff>193145</xdr:rowOff>
    </xdr:to>
    <xdr:cxnSp macro="">
      <xdr:nvCxnSpPr>
        <xdr:cNvPr id="199" name="Straight Arrow Connector 198">
          <a:extLst>
            <a:ext uri="{FF2B5EF4-FFF2-40B4-BE49-F238E27FC236}">
              <a16:creationId xmlns:a16="http://schemas.microsoft.com/office/drawing/2014/main" id="{0EBDDFA4-F2E2-494C-95AD-F4DC26A5109C}"/>
            </a:ext>
          </a:extLst>
        </xdr:cNvPr>
        <xdr:cNvCxnSpPr>
          <a:stCxn id="171" idx="6"/>
          <a:endCxn id="2" idx="1"/>
        </xdr:cNvCxnSpPr>
      </xdr:nvCxnSpPr>
      <xdr:spPr>
        <a:xfrm flipV="1">
          <a:off x="12314692" y="1744438"/>
          <a:ext cx="2814271" cy="13062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11</xdr:row>
      <xdr:rowOff>10245</xdr:rowOff>
    </xdr:from>
    <xdr:to>
      <xdr:col>34</xdr:col>
      <xdr:colOff>1022</xdr:colOff>
      <xdr:row>12</xdr:row>
      <xdr:rowOff>193145</xdr:rowOff>
    </xdr:to>
    <xdr:cxnSp macro="">
      <xdr:nvCxnSpPr>
        <xdr:cNvPr id="202" name="Straight Arrow Connector 201">
          <a:extLst>
            <a:ext uri="{FF2B5EF4-FFF2-40B4-BE49-F238E27FC236}">
              <a16:creationId xmlns:a16="http://schemas.microsoft.com/office/drawing/2014/main" id="{5A0CE358-C20E-4954-AD94-339E26E3E994}"/>
            </a:ext>
          </a:extLst>
        </xdr:cNvPr>
        <xdr:cNvCxnSpPr>
          <a:stCxn id="171" idx="6"/>
          <a:endCxn id="2" idx="3"/>
        </xdr:cNvCxnSpPr>
      </xdr:nvCxnSpPr>
      <xdr:spPr>
        <a:xfrm flipV="1">
          <a:off x="12314692" y="2632421"/>
          <a:ext cx="2814271" cy="4182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17</xdr:row>
      <xdr:rowOff>20574</xdr:rowOff>
    </xdr:from>
    <xdr:to>
      <xdr:col>33</xdr:col>
      <xdr:colOff>542760</xdr:colOff>
      <xdr:row>19</xdr:row>
      <xdr:rowOff>155656</xdr:rowOff>
    </xdr:to>
    <xdr:cxnSp macro="">
      <xdr:nvCxnSpPr>
        <xdr:cNvPr id="205" name="Straight Arrow Connector 204">
          <a:extLst>
            <a:ext uri="{FF2B5EF4-FFF2-40B4-BE49-F238E27FC236}">
              <a16:creationId xmlns:a16="http://schemas.microsoft.com/office/drawing/2014/main" id="{50169F97-5CE1-484F-B8D7-F25EE41A3791}"/>
            </a:ext>
          </a:extLst>
        </xdr:cNvPr>
        <xdr:cNvCxnSpPr>
          <a:stCxn id="172" idx="6"/>
          <a:endCxn id="3" idx="1"/>
        </xdr:cNvCxnSpPr>
      </xdr:nvCxnSpPr>
      <xdr:spPr>
        <a:xfrm>
          <a:off x="12314692" y="4054692"/>
          <a:ext cx="2750892" cy="6057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17</xdr:row>
      <xdr:rowOff>20574</xdr:rowOff>
    </xdr:from>
    <xdr:to>
      <xdr:col>33</xdr:col>
      <xdr:colOff>542760</xdr:colOff>
      <xdr:row>23</xdr:row>
      <xdr:rowOff>102176</xdr:rowOff>
    </xdr:to>
    <xdr:cxnSp macro="">
      <xdr:nvCxnSpPr>
        <xdr:cNvPr id="208" name="Straight Arrow Connector 207">
          <a:extLst>
            <a:ext uri="{FF2B5EF4-FFF2-40B4-BE49-F238E27FC236}">
              <a16:creationId xmlns:a16="http://schemas.microsoft.com/office/drawing/2014/main" id="{22C894A1-CE69-446A-9C01-17493352D1D4}"/>
            </a:ext>
          </a:extLst>
        </xdr:cNvPr>
        <xdr:cNvCxnSpPr>
          <a:stCxn id="172" idx="6"/>
          <a:endCxn id="3" idx="3"/>
        </xdr:cNvCxnSpPr>
      </xdr:nvCxnSpPr>
      <xdr:spPr>
        <a:xfrm>
          <a:off x="12314692" y="4054692"/>
          <a:ext cx="2750892" cy="14935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19</xdr:row>
      <xdr:rowOff>155656</xdr:rowOff>
    </xdr:from>
    <xdr:to>
      <xdr:col>33</xdr:col>
      <xdr:colOff>542760</xdr:colOff>
      <xdr:row>21</xdr:row>
      <xdr:rowOff>83327</xdr:rowOff>
    </xdr:to>
    <xdr:cxnSp macro="">
      <xdr:nvCxnSpPr>
        <xdr:cNvPr id="211" name="Straight Arrow Connector 210">
          <a:extLst>
            <a:ext uri="{FF2B5EF4-FFF2-40B4-BE49-F238E27FC236}">
              <a16:creationId xmlns:a16="http://schemas.microsoft.com/office/drawing/2014/main" id="{A2CD5D82-3DA9-44F7-A288-0A6CF7F506BD}"/>
            </a:ext>
          </a:extLst>
        </xdr:cNvPr>
        <xdr:cNvCxnSpPr>
          <a:stCxn id="174" idx="6"/>
          <a:endCxn id="3" idx="1"/>
        </xdr:cNvCxnSpPr>
      </xdr:nvCxnSpPr>
      <xdr:spPr>
        <a:xfrm flipV="1">
          <a:off x="12314692" y="4660421"/>
          <a:ext cx="2750892" cy="3983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21</xdr:row>
      <xdr:rowOff>83327</xdr:rowOff>
    </xdr:from>
    <xdr:to>
      <xdr:col>33</xdr:col>
      <xdr:colOff>542760</xdr:colOff>
      <xdr:row>23</xdr:row>
      <xdr:rowOff>102176</xdr:rowOff>
    </xdr:to>
    <xdr:cxnSp macro="">
      <xdr:nvCxnSpPr>
        <xdr:cNvPr id="214" name="Straight Arrow Connector 213">
          <a:extLst>
            <a:ext uri="{FF2B5EF4-FFF2-40B4-BE49-F238E27FC236}">
              <a16:creationId xmlns:a16="http://schemas.microsoft.com/office/drawing/2014/main" id="{A10B2508-1CD2-4DC8-8555-0DF92D2D4787}"/>
            </a:ext>
          </a:extLst>
        </xdr:cNvPr>
        <xdr:cNvCxnSpPr>
          <a:stCxn id="174" idx="6"/>
          <a:endCxn id="3" idx="3"/>
        </xdr:cNvCxnSpPr>
      </xdr:nvCxnSpPr>
      <xdr:spPr>
        <a:xfrm>
          <a:off x="12314692" y="5058739"/>
          <a:ext cx="2750892" cy="48949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19</xdr:row>
      <xdr:rowOff>155656</xdr:rowOff>
    </xdr:from>
    <xdr:to>
      <xdr:col>33</xdr:col>
      <xdr:colOff>542760</xdr:colOff>
      <xdr:row>25</xdr:row>
      <xdr:rowOff>146079</xdr:rowOff>
    </xdr:to>
    <xdr:cxnSp macro="">
      <xdr:nvCxnSpPr>
        <xdr:cNvPr id="217" name="Straight Arrow Connector 216">
          <a:extLst>
            <a:ext uri="{FF2B5EF4-FFF2-40B4-BE49-F238E27FC236}">
              <a16:creationId xmlns:a16="http://schemas.microsoft.com/office/drawing/2014/main" id="{D2CC10AE-23A1-4D88-963F-A58A535B574E}"/>
            </a:ext>
          </a:extLst>
        </xdr:cNvPr>
        <xdr:cNvCxnSpPr>
          <a:stCxn id="175" idx="6"/>
          <a:endCxn id="3" idx="1"/>
        </xdr:cNvCxnSpPr>
      </xdr:nvCxnSpPr>
      <xdr:spPr>
        <a:xfrm flipV="1">
          <a:off x="12314692" y="4660421"/>
          <a:ext cx="2750892" cy="14023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23</xdr:row>
      <xdr:rowOff>102176</xdr:rowOff>
    </xdr:from>
    <xdr:to>
      <xdr:col>33</xdr:col>
      <xdr:colOff>542760</xdr:colOff>
      <xdr:row>25</xdr:row>
      <xdr:rowOff>146079</xdr:rowOff>
    </xdr:to>
    <xdr:cxnSp macro="">
      <xdr:nvCxnSpPr>
        <xdr:cNvPr id="220" name="Straight Arrow Connector 219">
          <a:extLst>
            <a:ext uri="{FF2B5EF4-FFF2-40B4-BE49-F238E27FC236}">
              <a16:creationId xmlns:a16="http://schemas.microsoft.com/office/drawing/2014/main" id="{948448EE-968B-4E07-85A3-A37D903BED50}"/>
            </a:ext>
          </a:extLst>
        </xdr:cNvPr>
        <xdr:cNvCxnSpPr>
          <a:stCxn id="175" idx="6"/>
          <a:endCxn id="3" idx="3"/>
        </xdr:cNvCxnSpPr>
      </xdr:nvCxnSpPr>
      <xdr:spPr>
        <a:xfrm flipV="1">
          <a:off x="12314692" y="5548235"/>
          <a:ext cx="2750892" cy="514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PA Analytical Theme">
  <a:themeElements>
    <a:clrScheme name="Custom 13">
      <a:dk1>
        <a:srgbClr val="363636"/>
      </a:dk1>
      <a:lt1>
        <a:sysClr val="window" lastClr="FFFFFF"/>
      </a:lt1>
      <a:dk2>
        <a:srgbClr val="363636"/>
      </a:dk2>
      <a:lt2>
        <a:srgbClr val="FAFAFA"/>
      </a:lt2>
      <a:accent1>
        <a:srgbClr val="A8D3DE"/>
      </a:accent1>
      <a:accent2>
        <a:srgbClr val="F2A896"/>
      </a:accent2>
      <a:accent3>
        <a:srgbClr val="C2DCD1"/>
      </a:accent3>
      <a:accent4>
        <a:srgbClr val="C7BBDB"/>
      </a:accent4>
      <a:accent5>
        <a:srgbClr val="F7D2B4"/>
      </a:accent5>
      <a:accent6>
        <a:srgbClr val="FEE6BA"/>
      </a:accent6>
      <a:hlink>
        <a:srgbClr val="A2ACB7"/>
      </a:hlink>
      <a:folHlink>
        <a:srgbClr val="D0C3C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PA Analytical Theme" id="{C3791AA3-2BCE-4DE3-A11E-8EEFB3DF1A0D}" vid="{6D5C3EE0-D954-490F-883D-FAFEFEB86FF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17073-B66B-40C8-B48B-0323E1700D94}">
  <dimension ref="A1:AI50"/>
  <sheetViews>
    <sheetView showGridLines="0" tabSelected="1" zoomScale="85" zoomScaleNormal="85" workbookViewId="0">
      <selection activeCell="AL14" sqref="AL14"/>
    </sheetView>
  </sheetViews>
  <sheetFormatPr defaultRowHeight="18.75" outlineLevelCol="1" x14ac:dyDescent="0.3"/>
  <cols>
    <col min="1" max="2" width="9.140625" style="1" customWidth="1" outlineLevel="1"/>
    <col min="3" max="3" width="9.140625" style="8" customWidth="1" outlineLevel="1"/>
    <col min="4" max="4" width="9.140625" style="4" customWidth="1" outlineLevel="1"/>
    <col min="5" max="9" width="9.140625" style="1" customWidth="1" outlineLevel="1"/>
    <col min="10" max="21" width="9.140625" style="1"/>
    <col min="22" max="22" width="27.85546875" style="1" hidden="1" customWidth="1" outlineLevel="1"/>
    <col min="23" max="27" width="9.140625" style="1" hidden="1" customWidth="1" outlineLevel="1"/>
    <col min="28" max="28" width="10.7109375" style="2" hidden="1" customWidth="1" outlineLevel="1"/>
    <col min="29" max="30" width="9.140625" style="1" hidden="1" customWidth="1" outlineLevel="1"/>
    <col min="31" max="31" width="9.140625" style="1" collapsed="1"/>
    <col min="32" max="16384" width="9.140625" style="1"/>
  </cols>
  <sheetData>
    <row r="1" spans="1:35" x14ac:dyDescent="0.3">
      <c r="A1" s="5" t="s">
        <v>3</v>
      </c>
      <c r="C1" s="3"/>
    </row>
    <row r="2" spans="1:35" s="12" customFormat="1" ht="21" x14ac:dyDescent="0.35">
      <c r="C2" s="13"/>
      <c r="D2" s="14"/>
      <c r="E2" s="15" t="s">
        <v>0</v>
      </c>
      <c r="F2" s="15"/>
      <c r="K2" s="15"/>
      <c r="L2" s="15" t="s">
        <v>1</v>
      </c>
      <c r="M2" s="15"/>
      <c r="R2" s="15"/>
      <c r="S2" s="15" t="s">
        <v>2</v>
      </c>
      <c r="T2" s="15"/>
      <c r="AB2" s="17"/>
    </row>
    <row r="3" spans="1:35" x14ac:dyDescent="0.3">
      <c r="C3" s="3"/>
    </row>
    <row r="4" spans="1:35" x14ac:dyDescent="0.3">
      <c r="C4" s="3"/>
    </row>
    <row r="5" spans="1:35" x14ac:dyDescent="0.3">
      <c r="C5" s="3"/>
      <c r="R5" s="3" t="str">
        <f>"(" &amp; 90 + 8 &amp;  "," &amp; "0,"  &amp; 0 &amp; ")"</f>
        <v>(98,0,0)</v>
      </c>
    </row>
    <row r="6" spans="1:35" x14ac:dyDescent="0.3">
      <c r="C6" s="3"/>
      <c r="U6" s="4" t="s">
        <v>54</v>
      </c>
      <c r="AG6" s="22" t="s">
        <v>53</v>
      </c>
      <c r="AI6" s="1">
        <v>-1000</v>
      </c>
    </row>
    <row r="7" spans="1:35" x14ac:dyDescent="0.3">
      <c r="C7" s="3"/>
      <c r="L7" s="1">
        <v>0</v>
      </c>
      <c r="W7" s="1" t="s">
        <v>41</v>
      </c>
      <c r="X7" s="1" t="s">
        <v>42</v>
      </c>
      <c r="Y7" s="1" t="s">
        <v>38</v>
      </c>
      <c r="Z7" s="1" t="s">
        <v>10</v>
      </c>
      <c r="AA7" s="1" t="s">
        <v>39</v>
      </c>
      <c r="AC7" s="1" t="s">
        <v>43</v>
      </c>
    </row>
    <row r="8" spans="1:35" x14ac:dyDescent="0.3">
      <c r="C8" s="3"/>
      <c r="V8" s="16" t="s">
        <v>29</v>
      </c>
      <c r="W8" s="1">
        <f>$F$35</f>
        <v>166.7</v>
      </c>
      <c r="X8" s="1">
        <v>300</v>
      </c>
      <c r="Y8" s="1">
        <f>W8 + X8</f>
        <v>466.7</v>
      </c>
      <c r="Z8" s="1">
        <f>VLOOKUP(W8, $F$35:$G$36, 2, FALSE)</f>
        <v>100</v>
      </c>
      <c r="AA8" s="1" t="s">
        <v>40</v>
      </c>
      <c r="AB8" s="2" t="str">
        <f>_xlfn.TEXTJOIN(CHAR(9), FALSE, Y8:AA8)</f>
        <v>466.7	100	.</v>
      </c>
      <c r="AC8" s="1" t="str">
        <f>V8 &amp; " " &amp; AB8</f>
        <v>[Specialist, Scranton ] 466.7	100	.</v>
      </c>
      <c r="AE8" s="22" t="s">
        <v>53</v>
      </c>
    </row>
    <row r="9" spans="1:35" x14ac:dyDescent="0.3">
      <c r="C9" s="3"/>
      <c r="V9" s="16" t="s">
        <v>30</v>
      </c>
      <c r="W9" s="1">
        <f>$F$35</f>
        <v>166.7</v>
      </c>
      <c r="X9" s="1">
        <v>250</v>
      </c>
      <c r="Y9" s="1">
        <f t="shared" ref="Y9:Y19" si="0">W9 + X9</f>
        <v>416.7</v>
      </c>
      <c r="Z9" s="1">
        <f>VLOOKUP(W9, $F$35:$G$36, 2, FALSE)</f>
        <v>100</v>
      </c>
      <c r="AA9" s="1" t="s">
        <v>40</v>
      </c>
      <c r="AB9" s="2" t="str">
        <f t="shared" ref="AB9:AB19" si="1">_xlfn.TEXTJOIN(CHAR(9), FALSE, Y9:AA9)</f>
        <v>416.7	100	.</v>
      </c>
      <c r="AC9" s="1" t="str">
        <f t="shared" ref="AC9:AC19" si="2">V9 &amp; " " &amp; AB9</f>
        <v>[Specialist, Utica    ] 416.7	100	.</v>
      </c>
    </row>
    <row r="10" spans="1:35" x14ac:dyDescent="0.3">
      <c r="C10" s="3"/>
      <c r="E10" s="1">
        <f>E35 * G35</f>
        <v>1200</v>
      </c>
      <c r="R10" s="3" t="str">
        <f>"(" &amp; 105+14 &amp;  "," &amp; "0,"  &amp; 0 &amp; ")"</f>
        <v>(119,0,0)</v>
      </c>
      <c r="U10" s="4" t="s">
        <v>54</v>
      </c>
      <c r="V10" s="16" t="s">
        <v>31</v>
      </c>
      <c r="W10" s="1">
        <f>$F$35</f>
        <v>166.7</v>
      </c>
      <c r="X10" s="1">
        <v>275</v>
      </c>
      <c r="Y10" s="1">
        <f t="shared" si="0"/>
        <v>441.7</v>
      </c>
      <c r="Z10" s="1">
        <f>VLOOKUP(W10, $F$35:$G$36, 2, FALSE)</f>
        <v>100</v>
      </c>
      <c r="AA10" s="1" t="s">
        <v>40</v>
      </c>
      <c r="AB10" s="2" t="str">
        <f t="shared" si="1"/>
        <v>441.7	100	.</v>
      </c>
      <c r="AC10" s="1" t="str">
        <f t="shared" si="2"/>
        <v>[Specialist, Stamford ] 441.7	100	.</v>
      </c>
    </row>
    <row r="11" spans="1:35" x14ac:dyDescent="0.3">
      <c r="C11" s="3"/>
      <c r="H11" s="3" t="str">
        <f>"(" &amp; 300 + $F$35 &amp;  "," &amp; "0,"  &amp; $G$35 &amp; ")"</f>
        <v>(466.7,0,100)</v>
      </c>
      <c r="V11" s="16" t="s">
        <v>32</v>
      </c>
      <c r="W11" s="1">
        <f>$F$36</f>
        <v>170</v>
      </c>
      <c r="X11" s="1">
        <f>X8</f>
        <v>300</v>
      </c>
      <c r="Y11" s="1">
        <f t="shared" si="0"/>
        <v>470</v>
      </c>
      <c r="Z11" s="1">
        <f>VLOOKUP(W11, $F$35:$G$36, 2, FALSE)</f>
        <v>200</v>
      </c>
      <c r="AA11" s="1" t="s">
        <v>40</v>
      </c>
      <c r="AB11" s="2" t="str">
        <f t="shared" si="1"/>
        <v>470	200	.</v>
      </c>
      <c r="AC11" s="1" t="str">
        <f t="shared" si="2"/>
        <v>[Generalist, Scranton ] 470	200	.</v>
      </c>
    </row>
    <row r="12" spans="1:35" x14ac:dyDescent="0.3">
      <c r="C12" s="3"/>
      <c r="G12" s="3"/>
      <c r="U12" s="22" t="s">
        <v>53</v>
      </c>
      <c r="V12" s="16" t="s">
        <v>33</v>
      </c>
      <c r="W12" s="1">
        <f>$F$36</f>
        <v>170</v>
      </c>
      <c r="X12" s="1">
        <f t="shared" ref="X12:X13" si="3">X9</f>
        <v>250</v>
      </c>
      <c r="Y12" s="1">
        <f t="shared" si="0"/>
        <v>420</v>
      </c>
      <c r="Z12" s="1">
        <f>VLOOKUP(W12, $F$35:$G$36, 2, FALSE)</f>
        <v>200</v>
      </c>
      <c r="AA12" s="1" t="s">
        <v>40</v>
      </c>
      <c r="AB12" s="2" t="str">
        <f t="shared" si="1"/>
        <v>420	200	.</v>
      </c>
      <c r="AC12" s="1" t="str">
        <f t="shared" si="2"/>
        <v>[Generalist, Utica    ] 420	200	.</v>
      </c>
    </row>
    <row r="13" spans="1:35" x14ac:dyDescent="0.3">
      <c r="C13" s="3"/>
      <c r="J13" s="2" t="str">
        <f>"(" &amp; 300 + $F$36 &amp;  "," &amp; "0,"  &amp; $G$36 &amp; ")"</f>
        <v>(470,0,200)</v>
      </c>
      <c r="V13" s="16" t="s">
        <v>34</v>
      </c>
      <c r="W13" s="1">
        <f>$F$36</f>
        <v>170</v>
      </c>
      <c r="X13" s="1">
        <f t="shared" si="3"/>
        <v>275</v>
      </c>
      <c r="Y13" s="1">
        <f t="shared" si="0"/>
        <v>445</v>
      </c>
      <c r="Z13" s="1">
        <f>VLOOKUP(W13, $F$35:$G$36, 2, FALSE)</f>
        <v>200</v>
      </c>
      <c r="AA13" s="1" t="s">
        <v>40</v>
      </c>
      <c r="AB13" s="2" t="str">
        <f t="shared" si="1"/>
        <v>445	200	.</v>
      </c>
      <c r="AC13" s="1" t="str">
        <f t="shared" si="2"/>
        <v>[Generalist, Stamford ] 445	200	.</v>
      </c>
    </row>
    <row r="14" spans="1:35" x14ac:dyDescent="0.3">
      <c r="C14" s="3"/>
      <c r="L14" s="1">
        <v>0</v>
      </c>
      <c r="R14" s="4" t="str">
        <f>"(" &amp; 115+24 &amp;  "," &amp; "0,"  &amp; 0 &amp; ")"</f>
        <v>(139,0,0)</v>
      </c>
      <c r="V14" s="16" t="s">
        <v>35</v>
      </c>
      <c r="W14" s="1">
        <v>90</v>
      </c>
      <c r="X14" s="1">
        <v>8</v>
      </c>
      <c r="Y14" s="1">
        <f t="shared" si="0"/>
        <v>98</v>
      </c>
      <c r="Z14" s="1">
        <v>505</v>
      </c>
      <c r="AA14" s="1" t="s">
        <v>40</v>
      </c>
      <c r="AB14" s="2" t="str">
        <f t="shared" si="1"/>
        <v>98	505	.</v>
      </c>
      <c r="AC14" s="1" t="str">
        <f t="shared" si="2"/>
        <v>[Scranton,   Faceblock] 98	505	.</v>
      </c>
      <c r="AE14" s="4" t="s">
        <v>54</v>
      </c>
    </row>
    <row r="15" spans="1:35" x14ac:dyDescent="0.3">
      <c r="C15" s="3"/>
      <c r="J15" s="3" t="str">
        <f>"(" &amp; 250 + $F$35 &amp;  "," &amp; "0,"  &amp; $G$35 &amp; ")"</f>
        <v>(416.7,0,100)</v>
      </c>
      <c r="V15" s="16" t="s">
        <v>36</v>
      </c>
      <c r="W15" s="1">
        <f>W14</f>
        <v>90</v>
      </c>
      <c r="X15" s="1">
        <v>15</v>
      </c>
      <c r="Y15" s="1">
        <f t="shared" si="0"/>
        <v>105</v>
      </c>
      <c r="Z15" s="1">
        <f>Z14</f>
        <v>505</v>
      </c>
      <c r="AA15" s="1" t="s">
        <v>40</v>
      </c>
      <c r="AB15" s="2" t="str">
        <f t="shared" si="1"/>
        <v>105	505	.</v>
      </c>
      <c r="AC15" s="1" t="str">
        <f t="shared" si="2"/>
        <v>[Scranton,   Goggle   ] 105	505	.</v>
      </c>
    </row>
    <row r="16" spans="1:35" x14ac:dyDescent="0.3">
      <c r="C16" s="3"/>
      <c r="V16" s="16" t="s">
        <v>37</v>
      </c>
      <c r="W16" s="1">
        <v>105</v>
      </c>
      <c r="X16" s="1">
        <v>14</v>
      </c>
      <c r="Y16" s="1">
        <f t="shared" si="0"/>
        <v>119</v>
      </c>
      <c r="Z16" s="1">
        <v>465</v>
      </c>
      <c r="AA16" s="1" t="s">
        <v>40</v>
      </c>
      <c r="AB16" s="2" t="str">
        <f t="shared" si="1"/>
        <v>119	465	.</v>
      </c>
      <c r="AC16" s="1" t="str">
        <f t="shared" si="2"/>
        <v>[Utica,      Faceblock] 119	465	.</v>
      </c>
    </row>
    <row r="17" spans="3:35" x14ac:dyDescent="0.3">
      <c r="C17" s="3"/>
    </row>
    <row r="18" spans="3:35" x14ac:dyDescent="0.3">
      <c r="C18" s="3"/>
      <c r="J18" s="3" t="str">
        <f>"(" &amp; 250 + $F$36 &amp;  "," &amp; "0,"  &amp; $G$36 &amp; ")"</f>
        <v>(420,0,200)</v>
      </c>
      <c r="S18" s="3" t="str">
        <f>"(" &amp; 90+15  &amp;  "," &amp; "0,"  &amp; 0 &amp; ")"</f>
        <v>(105,0,0)</v>
      </c>
    </row>
    <row r="19" spans="3:35" x14ac:dyDescent="0.3">
      <c r="C19" s="3"/>
      <c r="U19" s="4" t="s">
        <v>54</v>
      </c>
      <c r="AG19" s="22" t="s">
        <v>53</v>
      </c>
    </row>
    <row r="20" spans="3:35" x14ac:dyDescent="0.3">
      <c r="C20" s="3"/>
      <c r="R20" s="3" t="str">
        <f>"(" &amp; 105+18 &amp;  "," &amp; "0,"  &amp; 0 &amp; ")"</f>
        <v>(123,0,0)</v>
      </c>
      <c r="W20" s="1" t="s">
        <v>41</v>
      </c>
      <c r="X20" s="1" t="s">
        <v>42</v>
      </c>
      <c r="Y20" s="1" t="s">
        <v>38</v>
      </c>
      <c r="Z20" s="1" t="s">
        <v>10</v>
      </c>
      <c r="AA20" s="1" t="s">
        <v>39</v>
      </c>
      <c r="AC20" s="1" t="s">
        <v>43</v>
      </c>
    </row>
    <row r="21" spans="3:35" x14ac:dyDescent="0.3">
      <c r="C21" s="3"/>
      <c r="J21" s="2" t="str">
        <f>"(" &amp; 275 + $F$35 &amp;  "," &amp; "0,"  &amp; $G$35 &amp; ")"</f>
        <v>(441.7,0,100)</v>
      </c>
      <c r="L21" s="1">
        <v>0</v>
      </c>
      <c r="V21" s="16" t="s">
        <v>29</v>
      </c>
      <c r="W21" s="1">
        <f>$F$35</f>
        <v>166.7</v>
      </c>
      <c r="X21" s="1">
        <v>300</v>
      </c>
      <c r="Y21" s="1">
        <f>W21 + X21</f>
        <v>466.7</v>
      </c>
      <c r="Z21" s="1">
        <f>VLOOKUP(W21, $F$35:$G$36, 2, FALSE)</f>
        <v>100</v>
      </c>
      <c r="AA21" s="1" t="s">
        <v>40</v>
      </c>
      <c r="AB21" s="2" t="str">
        <f>_xlfn.TEXTJOIN(CHAR(9), FALSE, Y21:AA21)</f>
        <v>466.7	100	.</v>
      </c>
      <c r="AC21" s="1" t="str">
        <f>V21 &amp; " " &amp; AB21</f>
        <v>[Specialist, Scranton ] 466.7	100	.</v>
      </c>
      <c r="AE21" s="22" t="s">
        <v>53</v>
      </c>
    </row>
    <row r="22" spans="3:35" x14ac:dyDescent="0.3">
      <c r="C22" s="3"/>
      <c r="V22" s="16" t="s">
        <v>30</v>
      </c>
      <c r="W22" s="1">
        <f>$F$35</f>
        <v>166.7</v>
      </c>
      <c r="X22" s="1">
        <v>250</v>
      </c>
      <c r="Y22" s="1">
        <f t="shared" ref="Y22:Y27" si="4">W22 + X22</f>
        <v>416.7</v>
      </c>
      <c r="Z22" s="1">
        <f>VLOOKUP(W22, $F$35:$G$36, 2, FALSE)</f>
        <v>100</v>
      </c>
      <c r="AA22" s="1" t="s">
        <v>40</v>
      </c>
      <c r="AB22" s="2" t="str">
        <f t="shared" ref="AB22:AB27" si="5">_xlfn.TEXTJOIN(CHAR(9), FALSE, Y22:AA22)</f>
        <v>416.7	100	.</v>
      </c>
      <c r="AC22" s="1" t="str">
        <f t="shared" ref="AC22:AC27" si="6">V22 &amp; " " &amp; AB22</f>
        <v>[Specialist, Utica    ] 416.7	100	.</v>
      </c>
    </row>
    <row r="23" spans="3:35" x14ac:dyDescent="0.3">
      <c r="C23" s="3"/>
      <c r="H23" s="2" t="str">
        <f>"(" &amp; 275 + $F$36 &amp;  "," &amp; "0,"  &amp; $G$36 &amp; ")"</f>
        <v>(445,0,200)</v>
      </c>
      <c r="U23" s="4" t="s">
        <v>54</v>
      </c>
      <c r="V23" s="16" t="s">
        <v>31</v>
      </c>
      <c r="W23" s="1">
        <f>$F$35</f>
        <v>166.7</v>
      </c>
      <c r="X23" s="1">
        <v>275</v>
      </c>
      <c r="Y23" s="1">
        <f t="shared" si="4"/>
        <v>441.7</v>
      </c>
      <c r="Z23" s="1">
        <f>VLOOKUP(W23, $F$35:$G$36, 2, FALSE)</f>
        <v>100</v>
      </c>
      <c r="AA23" s="1" t="s">
        <v>40</v>
      </c>
      <c r="AB23" s="2" t="str">
        <f t="shared" si="5"/>
        <v>441.7	100	.</v>
      </c>
      <c r="AC23" s="1" t="str">
        <f t="shared" si="6"/>
        <v>[Specialist, Stamford ] 441.7	100	.</v>
      </c>
    </row>
    <row r="24" spans="3:35" x14ac:dyDescent="0.3">
      <c r="C24" s="3"/>
      <c r="E24" s="1">
        <f>E36 * G36</f>
        <v>2000</v>
      </c>
      <c r="V24" s="16" t="s">
        <v>32</v>
      </c>
      <c r="W24" s="1">
        <f>$F$36</f>
        <v>170</v>
      </c>
      <c r="X24" s="1">
        <f>X21</f>
        <v>300</v>
      </c>
      <c r="Y24" s="1">
        <f t="shared" si="4"/>
        <v>470</v>
      </c>
      <c r="Z24" s="1">
        <f>VLOOKUP(W24, $F$35:$G$36, 2, FALSE)</f>
        <v>200</v>
      </c>
      <c r="AA24" s="1" t="s">
        <v>40</v>
      </c>
      <c r="AB24" s="2" t="str">
        <f t="shared" si="5"/>
        <v>470	200	.</v>
      </c>
      <c r="AC24" s="1" t="str">
        <f t="shared" si="6"/>
        <v>[Generalist, Scranton ] 470	200	.</v>
      </c>
    </row>
    <row r="25" spans="3:35" x14ac:dyDescent="0.3">
      <c r="C25" s="3"/>
      <c r="I25" s="20"/>
      <c r="R25" s="2" t="str">
        <f>"(" &amp; 115+20 &amp;  "," &amp; "0,"  &amp; 0 &amp; ")"</f>
        <v>(135,0,0)</v>
      </c>
      <c r="U25" s="22" t="s">
        <v>53</v>
      </c>
      <c r="V25" s="16" t="s">
        <v>33</v>
      </c>
      <c r="W25" s="1">
        <f>$F$36</f>
        <v>170</v>
      </c>
      <c r="X25" s="1">
        <f t="shared" ref="X25:X26" si="7">X22</f>
        <v>250</v>
      </c>
      <c r="Y25" s="1">
        <f t="shared" si="4"/>
        <v>420</v>
      </c>
      <c r="Z25" s="1">
        <f>VLOOKUP(W25, $F$35:$G$36, 2, FALSE)</f>
        <v>200</v>
      </c>
      <c r="AA25" s="1" t="s">
        <v>40</v>
      </c>
      <c r="AB25" s="2" t="str">
        <f t="shared" si="5"/>
        <v>420	200	.</v>
      </c>
      <c r="AC25" s="1" t="str">
        <f t="shared" si="6"/>
        <v>[Generalist, Utica    ] 420	200	.</v>
      </c>
      <c r="AI25" s="1">
        <v>-600</v>
      </c>
    </row>
    <row r="26" spans="3:35" x14ac:dyDescent="0.3">
      <c r="C26" s="3"/>
      <c r="V26" s="16" t="s">
        <v>34</v>
      </c>
      <c r="W26" s="1">
        <f>$F$36</f>
        <v>170</v>
      </c>
      <c r="X26" s="1">
        <f t="shared" si="7"/>
        <v>275</v>
      </c>
      <c r="Y26" s="1">
        <f t="shared" si="4"/>
        <v>445</v>
      </c>
      <c r="Z26" s="1">
        <f>VLOOKUP(W26, $F$35:$G$36, 2, FALSE)</f>
        <v>200</v>
      </c>
      <c r="AA26" s="1" t="s">
        <v>40</v>
      </c>
      <c r="AB26" s="2" t="str">
        <f t="shared" si="5"/>
        <v>445	200	.</v>
      </c>
      <c r="AC26" s="1" t="str">
        <f t="shared" si="6"/>
        <v>[Generalist, Stamford ] 445	200	.</v>
      </c>
    </row>
    <row r="27" spans="3:35" x14ac:dyDescent="0.3">
      <c r="C27" s="3"/>
      <c r="Q27" s="21" t="s">
        <v>53</v>
      </c>
      <c r="V27" s="16" t="s">
        <v>35</v>
      </c>
      <c r="W27" s="1">
        <v>90</v>
      </c>
      <c r="X27" s="1">
        <v>8</v>
      </c>
      <c r="Y27" s="1">
        <f t="shared" si="4"/>
        <v>98</v>
      </c>
      <c r="Z27" s="1">
        <v>505</v>
      </c>
      <c r="AA27" s="1" t="s">
        <v>40</v>
      </c>
      <c r="AB27" s="2" t="str">
        <f t="shared" si="5"/>
        <v>98	505	.</v>
      </c>
      <c r="AC27" s="1" t="str">
        <f t="shared" si="6"/>
        <v>[Scranton,   Faceblock] 98	505	.</v>
      </c>
      <c r="AE27" s="4" t="s">
        <v>54</v>
      </c>
    </row>
    <row r="28" spans="3:35" x14ac:dyDescent="0.3">
      <c r="C28" s="3"/>
      <c r="S28" s="21" t="s">
        <v>53</v>
      </c>
    </row>
    <row r="29" spans="3:35" s="6" customFormat="1" x14ac:dyDescent="0.3">
      <c r="AB29" s="18"/>
    </row>
    <row r="30" spans="3:35" x14ac:dyDescent="0.3">
      <c r="Q30" s="21" t="s">
        <v>53</v>
      </c>
      <c r="AI30" s="4" t="s">
        <v>55</v>
      </c>
    </row>
    <row r="33" spans="2:28" x14ac:dyDescent="0.3">
      <c r="L33" s="1">
        <v>0</v>
      </c>
    </row>
    <row r="34" spans="2:28" ht="37.5" x14ac:dyDescent="0.3">
      <c r="B34" s="6"/>
      <c r="C34" s="7"/>
      <c r="D34" s="6" t="s">
        <v>6</v>
      </c>
      <c r="E34" s="6" t="s">
        <v>7</v>
      </c>
      <c r="F34" s="6" t="s">
        <v>8</v>
      </c>
      <c r="G34" s="6" t="s">
        <v>19</v>
      </c>
      <c r="H34" s="6" t="s">
        <v>20</v>
      </c>
      <c r="I34" s="6"/>
      <c r="J34" s="1" t="s">
        <v>49</v>
      </c>
    </row>
    <row r="35" spans="2:28" x14ac:dyDescent="0.3">
      <c r="C35" s="3" t="s">
        <v>4</v>
      </c>
      <c r="D35" s="4">
        <v>2000</v>
      </c>
      <c r="E35" s="1">
        <v>12</v>
      </c>
      <c r="F35" s="1">
        <f>ROUND(D35 / E35, 1)</f>
        <v>166.7</v>
      </c>
      <c r="G35" s="1">
        <v>100</v>
      </c>
      <c r="I35" s="3" t="s">
        <v>50</v>
      </c>
      <c r="J35" s="1">
        <v>505</v>
      </c>
      <c r="U35" s="1">
        <f>-(SUM(E24, E10) + SUM(AI25, AI6))</f>
        <v>-1600</v>
      </c>
    </row>
    <row r="36" spans="2:28" x14ac:dyDescent="0.3">
      <c r="C36" s="3" t="s">
        <v>5</v>
      </c>
      <c r="D36" s="4">
        <v>1700</v>
      </c>
      <c r="E36" s="1">
        <v>10</v>
      </c>
      <c r="F36" s="1">
        <f>ROUND(D36 / E36, 1)</f>
        <v>170</v>
      </c>
      <c r="G36" s="1">
        <v>200</v>
      </c>
      <c r="I36" s="3" t="s">
        <v>51</v>
      </c>
      <c r="J36" s="1">
        <v>465</v>
      </c>
    </row>
    <row r="37" spans="2:28" x14ac:dyDescent="0.3">
      <c r="C37" s="3"/>
      <c r="I37" s="3" t="s">
        <v>52</v>
      </c>
      <c r="J37" s="1">
        <v>570</v>
      </c>
    </row>
    <row r="38" spans="2:28" s="11" customFormat="1" x14ac:dyDescent="0.3">
      <c r="B38" s="1"/>
      <c r="C38" s="8" t="s">
        <v>23</v>
      </c>
      <c r="D38" s="4" t="s">
        <v>25</v>
      </c>
      <c r="E38" s="1"/>
      <c r="F38" s="1"/>
      <c r="G38" s="1"/>
      <c r="H38" s="1"/>
      <c r="I38" s="1"/>
      <c r="AB38" s="19"/>
    </row>
    <row r="39" spans="2:28" x14ac:dyDescent="0.3">
      <c r="C39" s="8" t="s">
        <v>24</v>
      </c>
      <c r="D39" s="4" t="s">
        <v>26</v>
      </c>
    </row>
    <row r="40" spans="2:28" x14ac:dyDescent="0.3">
      <c r="C40" s="8" t="s">
        <v>27</v>
      </c>
      <c r="D40" s="4" t="s">
        <v>28</v>
      </c>
    </row>
    <row r="41" spans="2:28" x14ac:dyDescent="0.3">
      <c r="C41" s="8" t="s">
        <v>47</v>
      </c>
      <c r="D41" s="4" t="s">
        <v>48</v>
      </c>
    </row>
    <row r="43" spans="2:28" ht="20.25" x14ac:dyDescent="0.35">
      <c r="B43" s="11"/>
      <c r="C43" s="9" t="s">
        <v>15</v>
      </c>
      <c r="D43" s="10" t="s">
        <v>9</v>
      </c>
      <c r="E43" s="11"/>
      <c r="F43" s="11"/>
      <c r="G43" s="11"/>
      <c r="H43" s="11"/>
      <c r="I43" s="11"/>
    </row>
    <row r="45" spans="2:28" ht="20.25" x14ac:dyDescent="0.35">
      <c r="C45" s="8" t="s">
        <v>16</v>
      </c>
      <c r="D45" s="4" t="s">
        <v>11</v>
      </c>
    </row>
    <row r="46" spans="2:28" ht="20.25" x14ac:dyDescent="0.35">
      <c r="C46" s="8" t="s">
        <v>14</v>
      </c>
      <c r="D46" s="4" t="s">
        <v>12</v>
      </c>
    </row>
    <row r="47" spans="2:28" ht="20.25" x14ac:dyDescent="0.35">
      <c r="C47" s="8" t="s">
        <v>17</v>
      </c>
      <c r="D47" s="4" t="s">
        <v>13</v>
      </c>
    </row>
    <row r="48" spans="2:28" ht="20.25" x14ac:dyDescent="0.35">
      <c r="C48" s="8" t="s">
        <v>18</v>
      </c>
      <c r="D48" s="4" t="s">
        <v>21</v>
      </c>
    </row>
    <row r="49" spans="3:4" ht="20.25" x14ac:dyDescent="0.35">
      <c r="C49" s="8" t="s">
        <v>22</v>
      </c>
      <c r="D49" s="4" t="s">
        <v>46</v>
      </c>
    </row>
    <row r="50" spans="3:4" ht="20.25" x14ac:dyDescent="0.35">
      <c r="C50" s="8" t="s">
        <v>44</v>
      </c>
      <c r="D50" s="4" t="s">
        <v>45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4</vt:lpstr>
    </vt:vector>
  </TitlesOfParts>
  <Company>the Chickasaw Nation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Carpenter</dc:creator>
  <cp:lastModifiedBy>Daniel Carpenter</cp:lastModifiedBy>
  <dcterms:created xsi:type="dcterms:W3CDTF">2022-02-15T20:50:31Z</dcterms:created>
  <dcterms:modified xsi:type="dcterms:W3CDTF">2022-02-17T00:10:51Z</dcterms:modified>
</cp:coreProperties>
</file>