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chickasawnation-my.sharepoint.com/personal/daniel_carpenter_chickasaw_net/Documents/Documents/GitHub/OU-DSA/Metaheuristics/03 - Homework/HW 02/"/>
    </mc:Choice>
  </mc:AlternateContent>
  <xr:revisionPtr revIDLastSave="297" documentId="8_{DDE69595-AFB4-4123-BB98-2CC2CEAC48BB}" xr6:coauthVersionLast="46" xr6:coauthVersionMax="46" xr10:uidLastSave="{F3CC1761-E190-43A1-8B03-4BCE6554FB1A}"/>
  <bookViews>
    <workbookView xWindow="-120" yWindow="-120" windowWidth="29040" windowHeight="15840" xr2:uid="{EF627D34-B3C1-4C69-93C1-3362B4C646B4}"/>
  </bookViews>
  <sheets>
    <sheet name="Problem 4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" i="1" l="1"/>
  <c r="Y16" i="1"/>
  <c r="Z16" i="1"/>
  <c r="AB16" i="1"/>
  <c r="AC16" i="1"/>
  <c r="Y15" i="1"/>
  <c r="AB15" i="1"/>
  <c r="AC15" i="1"/>
  <c r="W14" i="1"/>
  <c r="Y14" i="1"/>
  <c r="Z14" i="1"/>
  <c r="AB14" i="1"/>
  <c r="AC14" i="1"/>
  <c r="Y13" i="1"/>
  <c r="AB13" i="1"/>
  <c r="AC13" i="1"/>
  <c r="W12" i="1"/>
  <c r="Y12" i="1"/>
  <c r="Z12" i="1"/>
  <c r="AB12" i="1"/>
  <c r="AC12" i="1"/>
  <c r="Y11" i="1"/>
  <c r="AB11" i="1"/>
  <c r="AC11" i="1"/>
  <c r="F28" i="1"/>
  <c r="W10" i="1"/>
  <c r="X10" i="1"/>
  <c r="Y10" i="1"/>
  <c r="F27" i="1"/>
  <c r="Z10" i="1"/>
  <c r="AB10" i="1"/>
  <c r="AC10" i="1"/>
  <c r="W9" i="1"/>
  <c r="X9" i="1"/>
  <c r="Y9" i="1"/>
  <c r="Z9" i="1"/>
  <c r="AB9" i="1"/>
  <c r="AC9" i="1"/>
  <c r="W8" i="1"/>
  <c r="X8" i="1"/>
  <c r="Y8" i="1"/>
  <c r="Z8" i="1"/>
  <c r="AB8" i="1"/>
  <c r="AC8" i="1"/>
  <c r="W7" i="1"/>
  <c r="Y7" i="1"/>
  <c r="Z7" i="1"/>
  <c r="AB7" i="1"/>
  <c r="AC7" i="1"/>
  <c r="W6" i="1"/>
  <c r="Y6" i="1"/>
  <c r="Z6" i="1"/>
  <c r="AB6" i="1"/>
  <c r="AC6" i="1"/>
  <c r="W5" i="1"/>
  <c r="Y5" i="1"/>
  <c r="Z5" i="1"/>
  <c r="AB5" i="1"/>
  <c r="AC5" i="1"/>
  <c r="H20" i="1"/>
  <c r="J18" i="1"/>
  <c r="J12" i="1"/>
  <c r="J15" i="1"/>
  <c r="J10" i="1"/>
  <c r="H8" i="1"/>
  <c r="N21" i="1"/>
  <c r="N18" i="1"/>
  <c r="N15" i="1"/>
  <c r="N12" i="1"/>
  <c r="N10" i="1"/>
  <c r="O7" i="1"/>
</calcChain>
</file>

<file path=xl/sharedStrings.xml><?xml version="1.0" encoding="utf-8"?>
<sst xmlns="http://schemas.openxmlformats.org/spreadsheetml/2006/main" count="63" uniqueCount="52">
  <si>
    <t>Labor Sources</t>
  </si>
  <si>
    <t>Plants</t>
  </si>
  <si>
    <t>Business Partners</t>
  </si>
  <si>
    <t>Arc: (Cost, Lower, Upper)</t>
  </si>
  <si>
    <t>Specialist</t>
  </si>
  <si>
    <t>Generalist</t>
  </si>
  <si>
    <t>Cost</t>
  </si>
  <si>
    <t>Unit Output</t>
  </si>
  <si>
    <t>Cost / Unit</t>
  </si>
  <si>
    <r>
      <t>number of units sent from arc</t>
    </r>
    <r>
      <rPr>
        <vertAlign val="subscript"/>
        <sz val="14"/>
        <color theme="1"/>
        <rFont val="Calibri"/>
        <family val="2"/>
        <scheme val="minor"/>
      </rPr>
      <t>i, j</t>
    </r>
    <r>
      <rPr>
        <sz val="14"/>
        <color theme="1"/>
        <rFont val="Calibri"/>
        <family val="2"/>
        <scheme val="minor"/>
      </rPr>
      <t xml:space="preserve"> (from node i to node j)</t>
    </r>
  </si>
  <si>
    <t>u</t>
  </si>
  <si>
    <r>
      <t>upper bound of number of units sent from arc</t>
    </r>
    <r>
      <rPr>
        <vertAlign val="subscript"/>
        <sz val="14"/>
        <color theme="1"/>
        <rFont val="Calibri"/>
        <family val="2"/>
        <scheme val="minor"/>
      </rPr>
      <t>i, j</t>
    </r>
    <r>
      <rPr>
        <sz val="14"/>
        <color theme="1"/>
        <rFont val="Calibri"/>
        <family val="2"/>
        <scheme val="minor"/>
      </rPr>
      <t xml:space="preserve"> (from node i to node j)</t>
    </r>
  </si>
  <si>
    <r>
      <t>lower bound of number of units sent from arc</t>
    </r>
    <r>
      <rPr>
        <vertAlign val="subscript"/>
        <sz val="14"/>
        <color theme="1"/>
        <rFont val="Calibri"/>
        <family val="2"/>
        <scheme val="minor"/>
      </rPr>
      <t>i, j</t>
    </r>
    <r>
      <rPr>
        <sz val="14"/>
        <color theme="1"/>
        <rFont val="Calibri"/>
        <family val="2"/>
        <scheme val="minor"/>
      </rPr>
      <t xml:space="preserve"> (from node i to node j)</t>
    </r>
  </si>
  <si>
    <r>
      <t>cost of labor, transportation and manufacturing when sending one product from arc</t>
    </r>
    <r>
      <rPr>
        <vertAlign val="subscript"/>
        <sz val="14"/>
        <color theme="1"/>
        <rFont val="Calibri"/>
        <family val="2"/>
        <scheme val="minor"/>
      </rPr>
      <t>i, j</t>
    </r>
    <r>
      <rPr>
        <sz val="14"/>
        <color theme="1"/>
        <rFont val="Calibri"/>
        <family val="2"/>
        <scheme val="minor"/>
      </rPr>
      <t xml:space="preserve"> (from node i to node j)</t>
    </r>
  </si>
  <si>
    <r>
      <t>l</t>
    </r>
    <r>
      <rPr>
        <b/>
        <vertAlign val="subscript"/>
        <sz val="14"/>
        <color theme="1"/>
        <rFont val="Calibri"/>
        <family val="2"/>
        <scheme val="minor"/>
      </rPr>
      <t>i, j</t>
    </r>
  </si>
  <si>
    <r>
      <t>flow</t>
    </r>
    <r>
      <rPr>
        <b/>
        <vertAlign val="subscript"/>
        <sz val="14"/>
        <color theme="1"/>
        <rFont val="Calibri"/>
        <family val="2"/>
        <scheme val="minor"/>
      </rPr>
      <t>i, j</t>
    </r>
  </si>
  <si>
    <r>
      <t>u</t>
    </r>
    <r>
      <rPr>
        <b/>
        <vertAlign val="subscript"/>
        <sz val="14"/>
        <color theme="1"/>
        <rFont val="Calibri"/>
        <family val="2"/>
        <scheme val="minor"/>
      </rPr>
      <t>i, j</t>
    </r>
  </si>
  <si>
    <r>
      <t>c</t>
    </r>
    <r>
      <rPr>
        <b/>
        <vertAlign val="subscript"/>
        <sz val="14"/>
        <color theme="1"/>
        <rFont val="Calibri"/>
        <family val="2"/>
        <scheme val="minor"/>
      </rPr>
      <t>i, j</t>
    </r>
  </si>
  <si>
    <r>
      <t>b</t>
    </r>
    <r>
      <rPr>
        <b/>
        <vertAlign val="subscript"/>
        <sz val="14"/>
        <color theme="1"/>
        <rFont val="Calibri"/>
        <family val="2"/>
        <scheme val="minor"/>
      </rPr>
      <t>i</t>
    </r>
  </si>
  <si>
    <t>Labor Avail</t>
  </si>
  <si>
    <t>Products avail</t>
  </si>
  <si>
    <t>Demand of products for i in Businesses</t>
  </si>
  <si>
    <r>
      <t>totalHours</t>
    </r>
    <r>
      <rPr>
        <b/>
        <vertAlign val="subscript"/>
        <sz val="14"/>
        <color theme="1"/>
        <rFont val="Calibri"/>
        <family val="2"/>
        <scheme val="minor"/>
      </rPr>
      <t>l</t>
    </r>
  </si>
  <si>
    <t>NODES</t>
  </si>
  <si>
    <t>ARCS</t>
  </si>
  <si>
    <t>Specialist, Generalist, Scranton, Utica, Stamford, Goggle, Faceblock</t>
  </si>
  <si>
    <t>Set of all nodes from node i to node j</t>
  </si>
  <si>
    <t>LABOR</t>
  </si>
  <si>
    <t>Specialist, Generalist</t>
  </si>
  <si>
    <r>
      <t>[</t>
    </r>
    <r>
      <rPr>
        <sz val="11"/>
        <color theme="1"/>
        <rFont val="Consolas"/>
        <family val="3"/>
      </rPr>
      <t>Specialist, Scranton ]</t>
    </r>
  </si>
  <si>
    <r>
      <t>[</t>
    </r>
    <r>
      <rPr>
        <sz val="11"/>
        <color theme="1"/>
        <rFont val="Consolas"/>
        <family val="3"/>
      </rPr>
      <t>Specialist, Utica    ]</t>
    </r>
  </si>
  <si>
    <r>
      <t>[</t>
    </r>
    <r>
      <rPr>
        <sz val="11"/>
        <color theme="1"/>
        <rFont val="Consolas"/>
        <family val="3"/>
      </rPr>
      <t>Specialist, Stamford ]</t>
    </r>
  </si>
  <si>
    <r>
      <t>[</t>
    </r>
    <r>
      <rPr>
        <sz val="11"/>
        <color theme="1"/>
        <rFont val="Consolas"/>
        <family val="3"/>
      </rPr>
      <t>Generalist, Scranton ]</t>
    </r>
  </si>
  <si>
    <r>
      <t>[</t>
    </r>
    <r>
      <rPr>
        <sz val="11"/>
        <color theme="1"/>
        <rFont val="Consolas"/>
        <family val="3"/>
      </rPr>
      <t>Generalist, Utica    ]</t>
    </r>
  </si>
  <si>
    <r>
      <t>[</t>
    </r>
    <r>
      <rPr>
        <sz val="11"/>
        <color theme="1"/>
        <rFont val="Consolas"/>
        <family val="3"/>
      </rPr>
      <t>Generalist, Stamford ]</t>
    </r>
  </si>
  <si>
    <r>
      <t>[</t>
    </r>
    <r>
      <rPr>
        <sz val="11"/>
        <color theme="1"/>
        <rFont val="Consolas"/>
        <family val="3"/>
      </rPr>
      <t>Scranton,   Faceblock]</t>
    </r>
  </si>
  <si>
    <r>
      <t>[</t>
    </r>
    <r>
      <rPr>
        <sz val="11"/>
        <color theme="1"/>
        <rFont val="Consolas"/>
        <family val="3"/>
      </rPr>
      <t>Scranton,   Goggle   ]</t>
    </r>
  </si>
  <si>
    <r>
      <t>[</t>
    </r>
    <r>
      <rPr>
        <sz val="11"/>
        <color theme="1"/>
        <rFont val="Consolas"/>
        <family val="3"/>
      </rPr>
      <t>Utica,      Faceblock]</t>
    </r>
  </si>
  <si>
    <r>
      <t>[</t>
    </r>
    <r>
      <rPr>
        <sz val="11"/>
        <color theme="1"/>
        <rFont val="Consolas"/>
        <family val="3"/>
      </rPr>
      <t>Utica,      Goggle   ]</t>
    </r>
  </si>
  <si>
    <r>
      <t>[</t>
    </r>
    <r>
      <rPr>
        <sz val="11"/>
        <color theme="1"/>
        <rFont val="Consolas"/>
        <family val="3"/>
      </rPr>
      <t>Stamford,   Faceblock]</t>
    </r>
  </si>
  <si>
    <r>
      <t>[</t>
    </r>
    <r>
      <rPr>
        <sz val="11"/>
        <color theme="1"/>
        <rFont val="Consolas"/>
        <family val="3"/>
      </rPr>
      <t>Stamford,   Goggle   ]</t>
    </r>
  </si>
  <si>
    <t>c</t>
  </si>
  <si>
    <t>l</t>
  </si>
  <si>
    <t>.</t>
  </si>
  <si>
    <t>labor / prod</t>
  </si>
  <si>
    <t>trans</t>
  </si>
  <si>
    <t>Copy Paste</t>
  </si>
  <si>
    <r>
      <t>productionLimit</t>
    </r>
    <r>
      <rPr>
        <b/>
        <vertAlign val="subscript"/>
        <sz val="14"/>
        <color theme="1"/>
        <rFont val="Calibri"/>
        <family val="2"/>
        <scheme val="minor"/>
      </rPr>
      <t>p</t>
    </r>
  </si>
  <si>
    <t>The production limit for each Plant p in PLANTS</t>
  </si>
  <si>
    <t>the total hours available per month for l in LABOR</t>
  </si>
  <si>
    <t>PLANTS</t>
  </si>
  <si>
    <t>Scranton, Utica, Stamford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</si>
</sst>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theme="1" tint="0.39994506668294322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0" xfId="0" applyFont="1" applyAlignment="1"/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right" wrapText="1"/>
    </xf>
    <xf numFmtId="0" fontId="4" fillId="0" borderId="0" xfId="0" applyFont="1" applyAlignment="1">
      <alignment horizontal="right"/>
    </xf>
    <xf numFmtId="0" fontId="4" fillId="0" borderId="0" xfId="0" applyFont="1" applyBorder="1" applyAlignment="1">
      <alignment horizontal="right"/>
    </xf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0" fillId="0" borderId="0" xfId="0" applyFont="1"/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339585</xdr:colOff>
      <xdr:row>7</xdr:row>
      <xdr:rowOff>57978</xdr:rowOff>
    </xdr:from>
    <xdr:to>
      <xdr:col>19</xdr:col>
      <xdr:colOff>393919</xdr:colOff>
      <xdr:row>12</xdr:row>
      <xdr:rowOff>137159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8E01D935-CCD1-49E7-8AAD-0DF93ED999C3}"/>
            </a:ext>
          </a:extLst>
        </xdr:cNvPr>
        <xdr:cNvSpPr>
          <a:spLocks/>
        </xdr:cNvSpPr>
      </xdr:nvSpPr>
      <xdr:spPr>
        <a:xfrm>
          <a:off x="5242889" y="1739348"/>
          <a:ext cx="1280160" cy="1280159"/>
        </a:xfrm>
        <a:prstGeom prst="ellipse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Goggle</a:t>
          </a:r>
        </a:p>
      </xdr:txBody>
    </xdr:sp>
    <xdr:clientData/>
  </xdr:twoCellAnchor>
  <xdr:twoCellAnchor>
    <xdr:from>
      <xdr:col>17</xdr:col>
      <xdr:colOff>331301</xdr:colOff>
      <xdr:row>14</xdr:row>
      <xdr:rowOff>132521</xdr:rowOff>
    </xdr:from>
    <xdr:to>
      <xdr:col>19</xdr:col>
      <xdr:colOff>385635</xdr:colOff>
      <xdr:row>19</xdr:row>
      <xdr:rowOff>211703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E437D29B-7894-4E52-947A-9F56F23A7956}"/>
            </a:ext>
          </a:extLst>
        </xdr:cNvPr>
        <xdr:cNvSpPr>
          <a:spLocks/>
        </xdr:cNvSpPr>
      </xdr:nvSpPr>
      <xdr:spPr>
        <a:xfrm>
          <a:off x="5234605" y="3495260"/>
          <a:ext cx="1280160" cy="128016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>
              <a:solidFill>
                <a:schemeClr val="tx1"/>
              </a:solidFill>
            </a:rPr>
            <a:t>Faceblock</a:t>
          </a:r>
        </a:p>
      </xdr:txBody>
    </xdr:sp>
    <xdr:clientData/>
  </xdr:twoCellAnchor>
  <xdr:twoCellAnchor>
    <xdr:from>
      <xdr:col>10</xdr:col>
      <xdr:colOff>246822</xdr:colOff>
      <xdr:row>4</xdr:row>
      <xdr:rowOff>33131</xdr:rowOff>
    </xdr:from>
    <xdr:to>
      <xdr:col>12</xdr:col>
      <xdr:colOff>362778</xdr:colOff>
      <xdr:row>8</xdr:row>
      <xdr:rowOff>132522</xdr:rowOff>
    </xdr:to>
    <xdr:sp macro="" textlink="">
      <xdr:nvSpPr>
        <xdr:cNvPr id="4" name="Flowchart: Magnetic Disk 3">
          <a:extLst>
            <a:ext uri="{FF2B5EF4-FFF2-40B4-BE49-F238E27FC236}">
              <a16:creationId xmlns:a16="http://schemas.microsoft.com/office/drawing/2014/main" id="{D216334F-904B-47B0-AB74-AFA9F2BB401E}"/>
            </a:ext>
          </a:extLst>
        </xdr:cNvPr>
        <xdr:cNvSpPr/>
      </xdr:nvSpPr>
      <xdr:spPr>
        <a:xfrm>
          <a:off x="859735" y="993914"/>
          <a:ext cx="1341782" cy="1060173"/>
        </a:xfrm>
        <a:prstGeom prst="flowChartMagneticDisk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Scranton,</a:t>
          </a:r>
          <a:r>
            <a:rPr lang="en-US" sz="1400" baseline="0">
              <a:solidFill>
                <a:schemeClr val="tx1"/>
              </a:solidFill>
              <a:latin typeface="+mn-lt"/>
              <a:ea typeface="+mn-ea"/>
              <a:cs typeface="+mn-cs"/>
            </a:rPr>
            <a:t> PA</a:t>
          </a:r>
          <a:endParaRPr lang="en-US" sz="14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10</xdr:col>
      <xdr:colOff>221974</xdr:colOff>
      <xdr:row>11</xdr:row>
      <xdr:rowOff>36444</xdr:rowOff>
    </xdr:from>
    <xdr:to>
      <xdr:col>12</xdr:col>
      <xdr:colOff>337930</xdr:colOff>
      <xdr:row>15</xdr:row>
      <xdr:rowOff>135836</xdr:rowOff>
    </xdr:to>
    <xdr:sp macro="" textlink="">
      <xdr:nvSpPr>
        <xdr:cNvPr id="5" name="Flowchart: Magnetic Disk 4">
          <a:extLst>
            <a:ext uri="{FF2B5EF4-FFF2-40B4-BE49-F238E27FC236}">
              <a16:creationId xmlns:a16="http://schemas.microsoft.com/office/drawing/2014/main" id="{8F910CD9-F2E8-424A-838D-19F2B8102717}"/>
            </a:ext>
          </a:extLst>
        </xdr:cNvPr>
        <xdr:cNvSpPr/>
      </xdr:nvSpPr>
      <xdr:spPr>
        <a:xfrm>
          <a:off x="834887" y="2678596"/>
          <a:ext cx="1341782" cy="1060175"/>
        </a:xfrm>
        <a:prstGeom prst="flowChartMagneticDisk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Utica, NY</a:t>
          </a:r>
        </a:p>
      </xdr:txBody>
    </xdr:sp>
    <xdr:clientData/>
  </xdr:twoCellAnchor>
  <xdr:twoCellAnchor>
    <xdr:from>
      <xdr:col>10</xdr:col>
      <xdr:colOff>197127</xdr:colOff>
      <xdr:row>18</xdr:row>
      <xdr:rowOff>39757</xdr:rowOff>
    </xdr:from>
    <xdr:to>
      <xdr:col>12</xdr:col>
      <xdr:colOff>313083</xdr:colOff>
      <xdr:row>22</xdr:row>
      <xdr:rowOff>139148</xdr:rowOff>
    </xdr:to>
    <xdr:sp macro="" textlink="">
      <xdr:nvSpPr>
        <xdr:cNvPr id="6" name="Flowchart: Magnetic Disk 5">
          <a:extLst>
            <a:ext uri="{FF2B5EF4-FFF2-40B4-BE49-F238E27FC236}">
              <a16:creationId xmlns:a16="http://schemas.microsoft.com/office/drawing/2014/main" id="{71A8CBEF-BFCA-4468-8230-AD8C8AC58BE6}"/>
            </a:ext>
          </a:extLst>
        </xdr:cNvPr>
        <xdr:cNvSpPr/>
      </xdr:nvSpPr>
      <xdr:spPr>
        <a:xfrm>
          <a:off x="810040" y="3882887"/>
          <a:ext cx="1341782" cy="1060174"/>
        </a:xfrm>
        <a:prstGeom prst="flowChartMagneticDisk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n-US" sz="1400">
              <a:solidFill>
                <a:schemeClr val="tx1"/>
              </a:solidFill>
              <a:latin typeface="+mn-lt"/>
              <a:ea typeface="+mn-ea"/>
              <a:cs typeface="+mn-cs"/>
            </a:rPr>
            <a:t>Stamford, CT</a:t>
          </a:r>
        </a:p>
      </xdr:txBody>
    </xdr:sp>
    <xdr:clientData/>
  </xdr:twoCellAnchor>
  <xdr:twoCellAnchor>
    <xdr:from>
      <xdr:col>3</xdr:col>
      <xdr:colOff>314737</xdr:colOff>
      <xdr:row>7</xdr:row>
      <xdr:rowOff>57977</xdr:rowOff>
    </xdr:from>
    <xdr:to>
      <xdr:col>5</xdr:col>
      <xdr:colOff>369071</xdr:colOff>
      <xdr:row>12</xdr:row>
      <xdr:rowOff>137158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8CFCF296-D8BB-45AE-916E-72F019F0CBC8}"/>
            </a:ext>
          </a:extLst>
        </xdr:cNvPr>
        <xdr:cNvSpPr>
          <a:spLocks/>
        </xdr:cNvSpPr>
      </xdr:nvSpPr>
      <xdr:spPr>
        <a:xfrm>
          <a:off x="8282607" y="1739347"/>
          <a:ext cx="1280160" cy="1280159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300">
              <a:solidFill>
                <a:schemeClr val="tx1"/>
              </a:solidFill>
            </a:rPr>
            <a:t>Specialist</a:t>
          </a:r>
        </a:p>
      </xdr:txBody>
    </xdr:sp>
    <xdr:clientData/>
  </xdr:twoCellAnchor>
  <xdr:twoCellAnchor>
    <xdr:from>
      <xdr:col>3</xdr:col>
      <xdr:colOff>306453</xdr:colOff>
      <xdr:row>14</xdr:row>
      <xdr:rowOff>132520</xdr:rowOff>
    </xdr:from>
    <xdr:to>
      <xdr:col>5</xdr:col>
      <xdr:colOff>360787</xdr:colOff>
      <xdr:row>19</xdr:row>
      <xdr:rowOff>211702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FEE17A6-CAA5-4389-8BFF-2B6F44EE29C9}"/>
            </a:ext>
          </a:extLst>
        </xdr:cNvPr>
        <xdr:cNvSpPr>
          <a:spLocks/>
        </xdr:cNvSpPr>
      </xdr:nvSpPr>
      <xdr:spPr>
        <a:xfrm>
          <a:off x="8274323" y="3495259"/>
          <a:ext cx="1280160" cy="1280160"/>
        </a:xfrm>
        <a:prstGeom prst="ellipse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en-US" sz="1300">
              <a:solidFill>
                <a:schemeClr val="tx1"/>
              </a:solidFill>
              <a:latin typeface="+mn-lt"/>
              <a:ea typeface="+mn-ea"/>
              <a:cs typeface="+mn-cs"/>
            </a:rPr>
            <a:t>Generalist</a:t>
          </a:r>
        </a:p>
      </xdr:txBody>
    </xdr:sp>
    <xdr:clientData/>
  </xdr:twoCellAnchor>
  <xdr:twoCellAnchor>
    <xdr:from>
      <xdr:col>12</xdr:col>
      <xdr:colOff>362778</xdr:colOff>
      <xdr:row>6</xdr:row>
      <xdr:rowOff>82827</xdr:rowOff>
    </xdr:from>
    <xdr:to>
      <xdr:col>17</xdr:col>
      <xdr:colOff>339585</xdr:colOff>
      <xdr:row>9</xdr:row>
      <xdr:rowOff>217667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6495EFF-24AA-4621-8241-5281ABE546D6}"/>
            </a:ext>
          </a:extLst>
        </xdr:cNvPr>
        <xdr:cNvCxnSpPr>
          <a:stCxn id="4" idx="4"/>
          <a:endCxn id="2" idx="2"/>
        </xdr:cNvCxnSpPr>
      </xdr:nvCxnSpPr>
      <xdr:spPr>
        <a:xfrm>
          <a:off x="2201517" y="1524001"/>
          <a:ext cx="3041372" cy="8554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337930</xdr:colOff>
      <xdr:row>9</xdr:row>
      <xdr:rowOff>217667</xdr:rowOff>
    </xdr:from>
    <xdr:to>
      <xdr:col>17</xdr:col>
      <xdr:colOff>339585</xdr:colOff>
      <xdr:row>13</xdr:row>
      <xdr:rowOff>86141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816F7017-9898-4379-9972-E521D468F1B4}"/>
            </a:ext>
          </a:extLst>
        </xdr:cNvPr>
        <xdr:cNvCxnSpPr>
          <a:stCxn id="5" idx="4"/>
          <a:endCxn id="2" idx="2"/>
        </xdr:cNvCxnSpPr>
      </xdr:nvCxnSpPr>
      <xdr:spPr>
        <a:xfrm flipV="1">
          <a:off x="2176669" y="2379428"/>
          <a:ext cx="3066220" cy="8292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313083</xdr:colOff>
      <xdr:row>9</xdr:row>
      <xdr:rowOff>217667</xdr:rowOff>
    </xdr:from>
    <xdr:to>
      <xdr:col>17</xdr:col>
      <xdr:colOff>339585</xdr:colOff>
      <xdr:row>20</xdr:row>
      <xdr:rowOff>89453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85D481EA-55E4-406A-8340-8448367CB84A}"/>
            </a:ext>
          </a:extLst>
        </xdr:cNvPr>
        <xdr:cNvCxnSpPr>
          <a:stCxn id="6" idx="4"/>
          <a:endCxn id="2" idx="2"/>
        </xdr:cNvCxnSpPr>
      </xdr:nvCxnSpPr>
      <xdr:spPr>
        <a:xfrm flipV="1">
          <a:off x="2151822" y="2379428"/>
          <a:ext cx="3091067" cy="25139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362778</xdr:colOff>
      <xdr:row>6</xdr:row>
      <xdr:rowOff>82827</xdr:rowOff>
    </xdr:from>
    <xdr:to>
      <xdr:col>17</xdr:col>
      <xdr:colOff>331301</xdr:colOff>
      <xdr:row>17</xdr:row>
      <xdr:rowOff>52014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6853F05B-EDD9-41C9-BC36-0B5817A85805}"/>
            </a:ext>
          </a:extLst>
        </xdr:cNvPr>
        <xdr:cNvCxnSpPr>
          <a:stCxn id="4" idx="4"/>
          <a:endCxn id="3" idx="2"/>
        </xdr:cNvCxnSpPr>
      </xdr:nvCxnSpPr>
      <xdr:spPr>
        <a:xfrm>
          <a:off x="2201517" y="1524001"/>
          <a:ext cx="3033088" cy="26113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337930</xdr:colOff>
      <xdr:row>13</xdr:row>
      <xdr:rowOff>86141</xdr:rowOff>
    </xdr:from>
    <xdr:to>
      <xdr:col>17</xdr:col>
      <xdr:colOff>331301</xdr:colOff>
      <xdr:row>17</xdr:row>
      <xdr:rowOff>52014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477F522D-0427-4463-A5CE-66047A147668}"/>
            </a:ext>
          </a:extLst>
        </xdr:cNvPr>
        <xdr:cNvCxnSpPr>
          <a:stCxn id="5" idx="4"/>
          <a:endCxn id="3" idx="2"/>
        </xdr:cNvCxnSpPr>
      </xdr:nvCxnSpPr>
      <xdr:spPr>
        <a:xfrm>
          <a:off x="2176669" y="3208684"/>
          <a:ext cx="3057936" cy="92665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313083</xdr:colOff>
      <xdr:row>17</xdr:row>
      <xdr:rowOff>52014</xdr:rowOff>
    </xdr:from>
    <xdr:to>
      <xdr:col>17</xdr:col>
      <xdr:colOff>331301</xdr:colOff>
      <xdr:row>20</xdr:row>
      <xdr:rowOff>89453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6C2088FD-9CD0-4EE9-A2B1-0B89F1F0AF9B}"/>
            </a:ext>
          </a:extLst>
        </xdr:cNvPr>
        <xdr:cNvCxnSpPr>
          <a:stCxn id="6" idx="4"/>
          <a:endCxn id="3" idx="2"/>
        </xdr:cNvCxnSpPr>
      </xdr:nvCxnSpPr>
      <xdr:spPr>
        <a:xfrm flipV="1">
          <a:off x="2151822" y="4135340"/>
          <a:ext cx="3082783" cy="7580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369071</xdr:colOff>
      <xdr:row>6</xdr:row>
      <xdr:rowOff>82827</xdr:rowOff>
    </xdr:from>
    <xdr:to>
      <xdr:col>10</xdr:col>
      <xdr:colOff>246822</xdr:colOff>
      <xdr:row>9</xdr:row>
      <xdr:rowOff>217666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28360B97-F948-4875-9A62-B13BB48E4E62}"/>
            </a:ext>
          </a:extLst>
        </xdr:cNvPr>
        <xdr:cNvCxnSpPr>
          <a:stCxn id="13" idx="6"/>
          <a:endCxn id="4" idx="2"/>
        </xdr:cNvCxnSpPr>
      </xdr:nvCxnSpPr>
      <xdr:spPr>
        <a:xfrm flipV="1">
          <a:off x="3433636" y="1524001"/>
          <a:ext cx="2942316" cy="85542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369071</xdr:colOff>
      <xdr:row>9</xdr:row>
      <xdr:rowOff>217666</xdr:rowOff>
    </xdr:from>
    <xdr:to>
      <xdr:col>10</xdr:col>
      <xdr:colOff>221974</xdr:colOff>
      <xdr:row>13</xdr:row>
      <xdr:rowOff>86141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62B2A8A7-A8ED-49E8-B658-EC343A62F8CD}"/>
            </a:ext>
          </a:extLst>
        </xdr:cNvPr>
        <xdr:cNvCxnSpPr>
          <a:stCxn id="13" idx="6"/>
          <a:endCxn id="5" idx="2"/>
        </xdr:cNvCxnSpPr>
      </xdr:nvCxnSpPr>
      <xdr:spPr>
        <a:xfrm>
          <a:off x="3433636" y="2379427"/>
          <a:ext cx="2917468" cy="82925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369071</xdr:colOff>
      <xdr:row>9</xdr:row>
      <xdr:rowOff>217666</xdr:rowOff>
    </xdr:from>
    <xdr:to>
      <xdr:col>10</xdr:col>
      <xdr:colOff>197127</xdr:colOff>
      <xdr:row>20</xdr:row>
      <xdr:rowOff>89453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300E05AD-4162-428B-B99E-C6CC07C086F8}"/>
            </a:ext>
          </a:extLst>
        </xdr:cNvPr>
        <xdr:cNvCxnSpPr>
          <a:stCxn id="13" idx="6"/>
          <a:endCxn id="6" idx="2"/>
        </xdr:cNvCxnSpPr>
      </xdr:nvCxnSpPr>
      <xdr:spPr>
        <a:xfrm>
          <a:off x="3433636" y="2379427"/>
          <a:ext cx="2892621" cy="25139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360787</xdr:colOff>
      <xdr:row>6</xdr:row>
      <xdr:rowOff>82827</xdr:rowOff>
    </xdr:from>
    <xdr:to>
      <xdr:col>10</xdr:col>
      <xdr:colOff>246822</xdr:colOff>
      <xdr:row>17</xdr:row>
      <xdr:rowOff>52013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D413CEF1-F1DB-454F-83BF-7D13F1FE1C8D}"/>
            </a:ext>
          </a:extLst>
        </xdr:cNvPr>
        <xdr:cNvCxnSpPr>
          <a:stCxn id="14" idx="6"/>
          <a:endCxn id="4" idx="2"/>
        </xdr:cNvCxnSpPr>
      </xdr:nvCxnSpPr>
      <xdr:spPr>
        <a:xfrm flipV="1">
          <a:off x="3425352" y="1524001"/>
          <a:ext cx="2950600" cy="261133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360787</xdr:colOff>
      <xdr:row>13</xdr:row>
      <xdr:rowOff>86141</xdr:rowOff>
    </xdr:from>
    <xdr:to>
      <xdr:col>10</xdr:col>
      <xdr:colOff>221974</xdr:colOff>
      <xdr:row>17</xdr:row>
      <xdr:rowOff>52013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C82DC522-0A4E-46B3-A3AA-D7BF66C717EC}"/>
            </a:ext>
          </a:extLst>
        </xdr:cNvPr>
        <xdr:cNvCxnSpPr>
          <a:stCxn id="14" idx="6"/>
          <a:endCxn id="5" idx="2"/>
        </xdr:cNvCxnSpPr>
      </xdr:nvCxnSpPr>
      <xdr:spPr>
        <a:xfrm flipV="1">
          <a:off x="3425352" y="3208684"/>
          <a:ext cx="2925752" cy="9266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360787</xdr:colOff>
      <xdr:row>17</xdr:row>
      <xdr:rowOff>52013</xdr:rowOff>
    </xdr:from>
    <xdr:to>
      <xdr:col>10</xdr:col>
      <xdr:colOff>197127</xdr:colOff>
      <xdr:row>20</xdr:row>
      <xdr:rowOff>89453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22AD952C-1A2E-4774-87C7-C3EC1D1D2CEC}"/>
            </a:ext>
          </a:extLst>
        </xdr:cNvPr>
        <xdr:cNvCxnSpPr>
          <a:stCxn id="14" idx="6"/>
          <a:endCxn id="6" idx="2"/>
        </xdr:cNvCxnSpPr>
      </xdr:nvCxnSpPr>
      <xdr:spPr>
        <a:xfrm>
          <a:off x="3425352" y="4135339"/>
          <a:ext cx="2900905" cy="75802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PA Analytical Theme">
  <a:themeElements>
    <a:clrScheme name="Custom 13">
      <a:dk1>
        <a:srgbClr val="363636"/>
      </a:dk1>
      <a:lt1>
        <a:sysClr val="window" lastClr="FFFFFF"/>
      </a:lt1>
      <a:dk2>
        <a:srgbClr val="363636"/>
      </a:dk2>
      <a:lt2>
        <a:srgbClr val="FAFAFA"/>
      </a:lt2>
      <a:accent1>
        <a:srgbClr val="A8D3DE"/>
      </a:accent1>
      <a:accent2>
        <a:srgbClr val="F2A896"/>
      </a:accent2>
      <a:accent3>
        <a:srgbClr val="C2DCD1"/>
      </a:accent3>
      <a:accent4>
        <a:srgbClr val="C7BBDB"/>
      </a:accent4>
      <a:accent5>
        <a:srgbClr val="F7D2B4"/>
      </a:accent5>
      <a:accent6>
        <a:srgbClr val="FEE6BA"/>
      </a:accent6>
      <a:hlink>
        <a:srgbClr val="A2ACB7"/>
      </a:hlink>
      <a:folHlink>
        <a:srgbClr val="D0C3C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PA Analytical Theme" id="{C3791AA3-2BCE-4DE3-A11E-8EEFB3DF1A0D}" vid="{6D5C3EE0-D954-490F-883D-FAFEFEB86FF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7073-B66B-40C8-B48B-0323E1700D94}">
  <dimension ref="A1:AE42"/>
  <sheetViews>
    <sheetView showGridLines="0" tabSelected="1" topLeftCell="A25" zoomScale="115" zoomScaleNormal="115" workbookViewId="0">
      <selection activeCell="E28" sqref="E28"/>
    </sheetView>
  </sheetViews>
  <sheetFormatPr defaultRowHeight="18.75" outlineLevelCol="1" x14ac:dyDescent="0.3"/>
  <cols>
    <col min="1" max="2" width="9.140625" style="1" customWidth="1" outlineLevel="1"/>
    <col min="3" max="3" width="9.140625" style="8" customWidth="1" outlineLevel="1"/>
    <col min="4" max="4" width="9.140625" style="4" customWidth="1" outlineLevel="1"/>
    <col min="5" max="9" width="9.140625" style="1" customWidth="1" outlineLevel="1"/>
    <col min="10" max="21" width="9.140625" style="1"/>
    <col min="22" max="22" width="27.85546875" style="1" hidden="1" customWidth="1" outlineLevel="1"/>
    <col min="23" max="27" width="9.140625" style="1" hidden="1" customWidth="1" outlineLevel="1"/>
    <col min="28" max="28" width="10.7109375" style="2" hidden="1" customWidth="1" outlineLevel="1"/>
    <col min="29" max="30" width="9.140625" style="1" hidden="1" customWidth="1" outlineLevel="1"/>
    <col min="31" max="31" width="9.140625" style="1" collapsed="1"/>
    <col min="32" max="16384" width="9.140625" style="1"/>
  </cols>
  <sheetData>
    <row r="1" spans="1:29" x14ac:dyDescent="0.3">
      <c r="A1" s="5" t="s">
        <v>3</v>
      </c>
      <c r="C1" s="3"/>
    </row>
    <row r="2" spans="1:29" s="12" customFormat="1" ht="21" x14ac:dyDescent="0.35">
      <c r="C2" s="13"/>
      <c r="D2" s="14"/>
      <c r="E2" s="15" t="s">
        <v>0</v>
      </c>
      <c r="F2" s="15"/>
      <c r="K2" s="15"/>
      <c r="L2" s="15" t="s">
        <v>1</v>
      </c>
      <c r="M2" s="15"/>
      <c r="R2" s="15"/>
      <c r="S2" s="15" t="s">
        <v>2</v>
      </c>
      <c r="T2" s="15"/>
      <c r="AB2" s="17"/>
    </row>
    <row r="3" spans="1:29" x14ac:dyDescent="0.3">
      <c r="C3" s="3"/>
    </row>
    <row r="4" spans="1:29" x14ac:dyDescent="0.3">
      <c r="C4" s="3"/>
      <c r="L4" s="1">
        <v>0</v>
      </c>
      <c r="W4" s="1" t="s">
        <v>44</v>
      </c>
      <c r="X4" s="1" t="s">
        <v>45</v>
      </c>
      <c r="Y4" s="1" t="s">
        <v>41</v>
      </c>
      <c r="Z4" s="1" t="s">
        <v>10</v>
      </c>
      <c r="AA4" s="1" t="s">
        <v>42</v>
      </c>
      <c r="AC4" s="1" t="s">
        <v>46</v>
      </c>
    </row>
    <row r="5" spans="1:29" x14ac:dyDescent="0.3">
      <c r="C5" s="3"/>
      <c r="V5" s="16" t="s">
        <v>29</v>
      </c>
      <c r="W5" s="1">
        <f t="shared" ref="W5:W7" si="0">$F$27</f>
        <v>166.7</v>
      </c>
      <c r="X5" s="1">
        <v>300</v>
      </c>
      <c r="Y5" s="1">
        <f>W5 + X5</f>
        <v>466.7</v>
      </c>
      <c r="Z5" s="1">
        <f>VLOOKUP(W5, $F$27:$G$28, 2, FALSE)</f>
        <v>100</v>
      </c>
      <c r="AA5" s="1" t="s">
        <v>43</v>
      </c>
      <c r="AB5" s="2" t="str">
        <f>_xlfn.TEXTJOIN(CHAR(9), FALSE, Y5:AA5)</f>
        <v>466.7	100	.</v>
      </c>
      <c r="AC5" s="1" t="str">
        <f>V5 &amp; " " &amp; AB5</f>
        <v>[Specialist, Scranton ] 466.7	100	.</v>
      </c>
    </row>
    <row r="6" spans="1:29" x14ac:dyDescent="0.3">
      <c r="C6" s="3"/>
      <c r="V6" s="16" t="s">
        <v>30</v>
      </c>
      <c r="W6" s="1">
        <f t="shared" si="0"/>
        <v>166.7</v>
      </c>
      <c r="X6" s="1">
        <v>250</v>
      </c>
      <c r="Y6" s="1">
        <f t="shared" ref="Y6:Y16" si="1">W6 + X6</f>
        <v>416.7</v>
      </c>
      <c r="Z6" s="1">
        <f t="shared" ref="Z6:Z10" si="2">VLOOKUP(W6, $F$27:$G$28, 2, FALSE)</f>
        <v>100</v>
      </c>
      <c r="AA6" s="1" t="s">
        <v>43</v>
      </c>
      <c r="AB6" s="2" t="str">
        <f t="shared" ref="AB6:AB16" si="3">_xlfn.TEXTJOIN(CHAR(9), FALSE, Y6:AA6)</f>
        <v>416.7	100	.</v>
      </c>
      <c r="AC6" s="1" t="str">
        <f t="shared" ref="AC6:AC16" si="4">V6 &amp; " " &amp; AB6</f>
        <v>[Specialist, Utica    ] 416.7	100	.</v>
      </c>
    </row>
    <row r="7" spans="1:29" x14ac:dyDescent="0.3">
      <c r="C7" s="3"/>
      <c r="O7" s="3" t="str">
        <f>"(" &amp; 90 + 8 &amp;  "," &amp; "0,"  &amp; 505 &amp; ")"</f>
        <v>(98,0,505)</v>
      </c>
      <c r="S7" s="1">
        <v>-1000</v>
      </c>
      <c r="V7" s="16" t="s">
        <v>31</v>
      </c>
      <c r="W7" s="1">
        <f t="shared" si="0"/>
        <v>166.7</v>
      </c>
      <c r="X7" s="1">
        <v>275</v>
      </c>
      <c r="Y7" s="1">
        <f t="shared" si="1"/>
        <v>441.7</v>
      </c>
      <c r="Z7" s="1">
        <f t="shared" si="2"/>
        <v>100</v>
      </c>
      <c r="AA7" s="1" t="s">
        <v>43</v>
      </c>
      <c r="AB7" s="2" t="str">
        <f t="shared" si="3"/>
        <v>441.7	100	.</v>
      </c>
      <c r="AC7" s="1" t="str">
        <f t="shared" si="4"/>
        <v>[Specialist, Stamford ] 441.7	100	.</v>
      </c>
    </row>
    <row r="8" spans="1:29" x14ac:dyDescent="0.3">
      <c r="C8" s="3"/>
      <c r="H8" s="3" t="str">
        <f>"(" &amp; 300 + $F$27 &amp;  "," &amp; "0,"  &amp; $G$27 &amp; ")"</f>
        <v>(466.7,0,100)</v>
      </c>
      <c r="V8" s="16" t="s">
        <v>32</v>
      </c>
      <c r="W8" s="1">
        <f t="shared" ref="W8:W10" si="5">$F$28</f>
        <v>170</v>
      </c>
      <c r="X8" s="1">
        <f>X5</f>
        <v>300</v>
      </c>
      <c r="Y8" s="1">
        <f t="shared" si="1"/>
        <v>470</v>
      </c>
      <c r="Z8" s="1">
        <f t="shared" si="2"/>
        <v>200</v>
      </c>
      <c r="AA8" s="1" t="s">
        <v>43</v>
      </c>
      <c r="AB8" s="2" t="str">
        <f t="shared" si="3"/>
        <v>470	200	.</v>
      </c>
      <c r="AC8" s="1" t="str">
        <f t="shared" si="4"/>
        <v>[Generalist, Scranton ] 470	200	.</v>
      </c>
    </row>
    <row r="9" spans="1:29" x14ac:dyDescent="0.3">
      <c r="C9" s="3"/>
      <c r="G9" s="3"/>
      <c r="V9" s="16" t="s">
        <v>33</v>
      </c>
      <c r="W9" s="1">
        <f t="shared" si="5"/>
        <v>170</v>
      </c>
      <c r="X9" s="1">
        <f t="shared" ref="X9:X10" si="6">X6</f>
        <v>250</v>
      </c>
      <c r="Y9" s="1">
        <f t="shared" si="1"/>
        <v>420</v>
      </c>
      <c r="Z9" s="1">
        <f t="shared" si="2"/>
        <v>200</v>
      </c>
      <c r="AA9" s="1" t="s">
        <v>43</v>
      </c>
      <c r="AB9" s="2" t="str">
        <f t="shared" si="3"/>
        <v>420	200	.</v>
      </c>
      <c r="AC9" s="1" t="str">
        <f t="shared" si="4"/>
        <v>[Generalist, Utica    ] 420	200	.</v>
      </c>
    </row>
    <row r="10" spans="1:29" x14ac:dyDescent="0.3">
      <c r="C10" s="3"/>
      <c r="J10" s="2" t="str">
        <f>"(" &amp; 300 + $F$28 &amp;  "," &amp; "0,"  &amp; $G$28 &amp; ")"</f>
        <v>(470,0,200)</v>
      </c>
      <c r="N10" s="3" t="str">
        <f>"(" &amp; 90+15  &amp;  "," &amp; "0,"  &amp; 505 &amp; ")"</f>
        <v>(105,0,505)</v>
      </c>
      <c r="V10" s="16" t="s">
        <v>34</v>
      </c>
      <c r="W10" s="1">
        <f t="shared" si="5"/>
        <v>170</v>
      </c>
      <c r="X10" s="1">
        <f t="shared" si="6"/>
        <v>275</v>
      </c>
      <c r="Y10" s="1">
        <f t="shared" si="1"/>
        <v>445</v>
      </c>
      <c r="Z10" s="1">
        <f t="shared" si="2"/>
        <v>200</v>
      </c>
      <c r="AA10" s="1" t="s">
        <v>43</v>
      </c>
      <c r="AB10" s="2" t="str">
        <f t="shared" si="3"/>
        <v>445	200	.</v>
      </c>
      <c r="AC10" s="1" t="str">
        <f t="shared" si="4"/>
        <v>[Generalist, Stamford ] 445	200	.</v>
      </c>
    </row>
    <row r="11" spans="1:29" x14ac:dyDescent="0.3">
      <c r="C11" s="3"/>
      <c r="L11" s="1">
        <v>0</v>
      </c>
      <c r="V11" s="16" t="s">
        <v>35</v>
      </c>
      <c r="W11" s="1">
        <v>90</v>
      </c>
      <c r="X11" s="1">
        <v>8</v>
      </c>
      <c r="Y11" s="1">
        <f t="shared" si="1"/>
        <v>98</v>
      </c>
      <c r="Z11" s="1">
        <v>505</v>
      </c>
      <c r="AA11" s="1" t="s">
        <v>43</v>
      </c>
      <c r="AB11" s="2" t="str">
        <f t="shared" si="3"/>
        <v>98	505	.</v>
      </c>
      <c r="AC11" s="1" t="str">
        <f t="shared" si="4"/>
        <v>[Scranton,   Faceblock] 98	505	.</v>
      </c>
    </row>
    <row r="12" spans="1:29" x14ac:dyDescent="0.3">
      <c r="C12" s="3"/>
      <c r="J12" s="3" t="str">
        <f>"(" &amp; 250 + $F$27 &amp;  "," &amp; "0,"  &amp; $G$27 &amp; ")"</f>
        <v>(416.7,0,100)</v>
      </c>
      <c r="N12" s="1" t="str">
        <f>"(" &amp; 105+14 &amp;  "," &amp; "0,"  &amp; 465 &amp; ")"</f>
        <v>(119,0,465)</v>
      </c>
      <c r="V12" s="16" t="s">
        <v>36</v>
      </c>
      <c r="W12" s="1">
        <f>W11</f>
        <v>90</v>
      </c>
      <c r="X12" s="1">
        <v>15</v>
      </c>
      <c r="Y12" s="1">
        <f t="shared" si="1"/>
        <v>105</v>
      </c>
      <c r="Z12" s="1">
        <f>Z11</f>
        <v>505</v>
      </c>
      <c r="AA12" s="1" t="s">
        <v>43</v>
      </c>
      <c r="AB12" s="2" t="str">
        <f t="shared" si="3"/>
        <v>105	505	.</v>
      </c>
      <c r="AC12" s="1" t="str">
        <f t="shared" si="4"/>
        <v>[Scranton,   Goggle   ] 105	505	.</v>
      </c>
    </row>
    <row r="13" spans="1:29" x14ac:dyDescent="0.3">
      <c r="C13" s="3"/>
      <c r="V13" s="16" t="s">
        <v>37</v>
      </c>
      <c r="W13" s="1">
        <v>105</v>
      </c>
      <c r="X13" s="1">
        <v>14</v>
      </c>
      <c r="Y13" s="1">
        <f t="shared" si="1"/>
        <v>119</v>
      </c>
      <c r="Z13" s="1">
        <v>465</v>
      </c>
      <c r="AA13" s="1" t="s">
        <v>43</v>
      </c>
      <c r="AB13" s="2" t="str">
        <f t="shared" si="3"/>
        <v>119	465	.</v>
      </c>
      <c r="AC13" s="1" t="str">
        <f t="shared" si="4"/>
        <v>[Utica,      Faceblock] 119	465	.</v>
      </c>
    </row>
    <row r="14" spans="1:29" x14ac:dyDescent="0.3">
      <c r="C14" s="3"/>
      <c r="V14" s="16" t="s">
        <v>38</v>
      </c>
      <c r="W14" s="1">
        <f>W13</f>
        <v>105</v>
      </c>
      <c r="X14" s="1">
        <v>18</v>
      </c>
      <c r="Y14" s="1">
        <f t="shared" si="1"/>
        <v>123</v>
      </c>
      <c r="Z14" s="1">
        <f>Z13</f>
        <v>465</v>
      </c>
      <c r="AA14" s="1" t="s">
        <v>43</v>
      </c>
      <c r="AB14" s="2" t="str">
        <f t="shared" si="3"/>
        <v>123	465	.</v>
      </c>
      <c r="AC14" s="1" t="str">
        <f t="shared" si="4"/>
        <v>[Utica,      Goggle   ] 123	465	.</v>
      </c>
    </row>
    <row r="15" spans="1:29" x14ac:dyDescent="0.3">
      <c r="C15" s="3"/>
      <c r="J15" s="3" t="str">
        <f>"(" &amp; 250 + $F$28 &amp;  "," &amp; "0,"  &amp; $G$28 &amp; ")"</f>
        <v>(420,0,200)</v>
      </c>
      <c r="N15" s="3" t="str">
        <f>"(" &amp; 105+18 &amp;  "," &amp; "0,"  &amp; 465 &amp; ")"</f>
        <v>(123,0,465)</v>
      </c>
      <c r="V15" s="16" t="s">
        <v>39</v>
      </c>
      <c r="W15" s="1">
        <v>115</v>
      </c>
      <c r="X15" s="1">
        <v>24</v>
      </c>
      <c r="Y15" s="1">
        <f t="shared" si="1"/>
        <v>139</v>
      </c>
      <c r="Z15" s="1">
        <v>570</v>
      </c>
      <c r="AA15" s="1" t="s">
        <v>43</v>
      </c>
      <c r="AB15" s="2" t="str">
        <f t="shared" si="3"/>
        <v>139	570	.</v>
      </c>
      <c r="AC15" s="1" t="str">
        <f t="shared" si="4"/>
        <v>[Stamford,   Faceblock] 139	570	.</v>
      </c>
    </row>
    <row r="16" spans="1:29" x14ac:dyDescent="0.3">
      <c r="C16" s="3"/>
      <c r="V16" s="16" t="s">
        <v>40</v>
      </c>
      <c r="W16" s="1">
        <f>W15</f>
        <v>115</v>
      </c>
      <c r="X16" s="1">
        <v>20</v>
      </c>
      <c r="Y16" s="1">
        <f t="shared" si="1"/>
        <v>135</v>
      </c>
      <c r="Z16" s="1">
        <f>Z15</f>
        <v>570</v>
      </c>
      <c r="AA16" s="1" t="s">
        <v>43</v>
      </c>
      <c r="AB16" s="2" t="str">
        <f t="shared" si="3"/>
        <v>135	570	.</v>
      </c>
      <c r="AC16" s="1" t="str">
        <f t="shared" si="4"/>
        <v>[Stamford,   Goggle   ] 135	570	.</v>
      </c>
    </row>
    <row r="17" spans="3:28" x14ac:dyDescent="0.3">
      <c r="C17" s="3"/>
    </row>
    <row r="18" spans="3:28" x14ac:dyDescent="0.3">
      <c r="C18" s="3"/>
      <c r="J18" s="2" t="str">
        <f>"(" &amp; 275 + $F$27 &amp;  "," &amp; "0,"  &amp; $G$27 &amp; ")"</f>
        <v>(441.7,0,100)</v>
      </c>
      <c r="L18" s="1">
        <v>0</v>
      </c>
      <c r="N18" s="3" t="str">
        <f>"(" &amp; 115+24 &amp;  "," &amp; "0,"  &amp; 570 &amp; ")"</f>
        <v>(139,0,570)</v>
      </c>
    </row>
    <row r="19" spans="3:28" x14ac:dyDescent="0.3">
      <c r="C19" s="3"/>
    </row>
    <row r="20" spans="3:28" x14ac:dyDescent="0.3">
      <c r="C20" s="3"/>
      <c r="H20" s="2" t="str">
        <f>"(" &amp; 275 + $F$28 &amp;  "," &amp; "0,"  &amp; $G$28 &amp; ")"</f>
        <v>(445,0,200)</v>
      </c>
    </row>
    <row r="21" spans="3:28" x14ac:dyDescent="0.3">
      <c r="C21" s="3"/>
      <c r="N21" s="2" t="str">
        <f>"(" &amp; 115+20 &amp;  "," &amp; "0,"  &amp; 570 &amp; ")"</f>
        <v>(135,0,570)</v>
      </c>
      <c r="S21" s="1">
        <v>-600</v>
      </c>
    </row>
    <row r="22" spans="3:28" x14ac:dyDescent="0.3">
      <c r="C22" s="3"/>
    </row>
    <row r="23" spans="3:28" x14ac:dyDescent="0.3">
      <c r="C23" s="3"/>
    </row>
    <row r="24" spans="3:28" x14ac:dyDescent="0.3">
      <c r="C24" s="3"/>
    </row>
    <row r="25" spans="3:28" x14ac:dyDescent="0.3">
      <c r="C25" s="3"/>
    </row>
    <row r="26" spans="3:28" s="6" customFormat="1" ht="37.5" x14ac:dyDescent="0.3">
      <c r="C26" s="7"/>
      <c r="D26" s="6" t="s">
        <v>6</v>
      </c>
      <c r="E26" s="6" t="s">
        <v>7</v>
      </c>
      <c r="F26" s="6" t="s">
        <v>8</v>
      </c>
      <c r="G26" s="6" t="s">
        <v>19</v>
      </c>
      <c r="H26" s="6" t="s">
        <v>20</v>
      </c>
      <c r="AB26" s="18"/>
    </row>
    <row r="27" spans="3:28" x14ac:dyDescent="0.3">
      <c r="C27" s="3" t="s">
        <v>4</v>
      </c>
      <c r="D27" s="4">
        <v>2000</v>
      </c>
      <c r="E27" s="1">
        <v>12</v>
      </c>
      <c r="F27" s="1">
        <f>ROUND(D27 / E27, 1)</f>
        <v>166.7</v>
      </c>
      <c r="G27" s="1">
        <v>100</v>
      </c>
    </row>
    <row r="28" spans="3:28" x14ac:dyDescent="0.3">
      <c r="C28" s="3" t="s">
        <v>5</v>
      </c>
      <c r="D28" s="4">
        <v>1700</v>
      </c>
      <c r="E28" s="1">
        <v>10</v>
      </c>
      <c r="F28" s="1">
        <f>ROUND(D28 / E28, 1)</f>
        <v>170</v>
      </c>
      <c r="G28" s="1">
        <v>200</v>
      </c>
    </row>
    <row r="29" spans="3:28" x14ac:dyDescent="0.3">
      <c r="C29" s="3"/>
    </row>
    <row r="30" spans="3:28" x14ac:dyDescent="0.3">
      <c r="C30" s="8" t="s">
        <v>23</v>
      </c>
      <c r="D30" s="4" t="s">
        <v>25</v>
      </c>
    </row>
    <row r="31" spans="3:28" x14ac:dyDescent="0.3">
      <c r="C31" s="8" t="s">
        <v>24</v>
      </c>
      <c r="D31" s="4" t="s">
        <v>26</v>
      </c>
    </row>
    <row r="32" spans="3:28" x14ac:dyDescent="0.3">
      <c r="C32" s="8" t="s">
        <v>27</v>
      </c>
      <c r="D32" s="4" t="s">
        <v>28</v>
      </c>
    </row>
    <row r="33" spans="3:28" x14ac:dyDescent="0.3">
      <c r="C33" s="8" t="s">
        <v>50</v>
      </c>
      <c r="D33" s="4" t="s">
        <v>51</v>
      </c>
    </row>
    <row r="35" spans="3:28" s="11" customFormat="1" ht="20.25" x14ac:dyDescent="0.35">
      <c r="C35" s="9" t="s">
        <v>15</v>
      </c>
      <c r="D35" s="10" t="s">
        <v>9</v>
      </c>
      <c r="AB35" s="19"/>
    </row>
    <row r="37" spans="3:28" ht="20.25" x14ac:dyDescent="0.35">
      <c r="C37" s="8" t="s">
        <v>16</v>
      </c>
      <c r="D37" s="4" t="s">
        <v>11</v>
      </c>
    </row>
    <row r="38" spans="3:28" ht="20.25" x14ac:dyDescent="0.35">
      <c r="C38" s="8" t="s">
        <v>14</v>
      </c>
      <c r="D38" s="4" t="s">
        <v>12</v>
      </c>
    </row>
    <row r="39" spans="3:28" ht="20.25" x14ac:dyDescent="0.35">
      <c r="C39" s="8" t="s">
        <v>17</v>
      </c>
      <c r="D39" s="4" t="s">
        <v>13</v>
      </c>
    </row>
    <row r="40" spans="3:28" ht="20.25" x14ac:dyDescent="0.35">
      <c r="C40" s="8" t="s">
        <v>18</v>
      </c>
      <c r="D40" s="4" t="s">
        <v>21</v>
      </c>
    </row>
    <row r="41" spans="3:28" ht="20.25" x14ac:dyDescent="0.35">
      <c r="C41" s="8" t="s">
        <v>22</v>
      </c>
      <c r="D41" s="4" t="s">
        <v>49</v>
      </c>
    </row>
    <row r="42" spans="3:28" ht="20.25" x14ac:dyDescent="0.35">
      <c r="C42" s="8" t="s">
        <v>47</v>
      </c>
      <c r="D42" s="4" t="s">
        <v>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Problem 4</vt:lpstr>
    </vt:vector>
  </TitlesOfParts>
  <Company>the Chickasaw Nation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2022-02-15T20:50:31Z</dcterms:created>
  <dcterms:modified xsi:type="dcterms:W3CDTF">2022-02-15T23:18:25Z</dcterms:modified>
</cp:coreProperties>
</file>