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Exam 1/AMPL Models/"/>
    </mc:Choice>
  </mc:AlternateContent>
  <xr:revisionPtr revIDLastSave="2912" documentId="8_{F9186C4A-4D24-4C11-A94A-4E97A374E8E9}" xr6:coauthVersionLast="46" xr6:coauthVersionMax="46" xr10:uidLastSave="{26680DF6-7EDE-481A-A920-4B2C2BA11FC5}"/>
  <bookViews>
    <workbookView xWindow="-120" yWindow="-120" windowWidth="29040" windowHeight="15840" activeTab="3" xr2:uid="{2581705E-783A-44E8-BFE7-0D5AB3EE4BE1}"/>
  </bookViews>
  <sheets>
    <sheet name="Template" sheetId="4" r:id="rId1"/>
    <sheet name="Problem 1" sheetId="1" r:id="rId2"/>
    <sheet name="Problem 2" sheetId="5" r:id="rId3"/>
    <sheet name="Problem 3" sheetId="6" r:id="rId4"/>
    <sheet name="Some Example Nodes" sheetId="7" r:id="rId5"/>
  </sheets>
  <definedNames>
    <definedName name="solver_adj" localSheetId="2" hidden="1">'Problem 2'!$D$3:$E$3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'Problem 2'!$F$10:$F$11</definedName>
    <definedName name="solver_lhs2" localSheetId="2" hidden="1">'Problem 2'!$F$3:$F$4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'Problem 2'!$H$7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hs1" localSheetId="2" hidden="1">'Problem 2'!$H$10:$H$11</definedName>
    <definedName name="solver_rhs2" localSheetId="2" hidden="1">'Problem 2'!$H$3:$H$4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6" i="7" l="1"/>
  <c r="AD25" i="7"/>
  <c r="AD26" i="7"/>
  <c r="O33" i="7"/>
  <c r="X30" i="7"/>
  <c r="AL45" i="7"/>
  <c r="AQ45" i="7"/>
  <c r="AL44" i="7"/>
  <c r="AQ44" i="7"/>
  <c r="AL43" i="7"/>
  <c r="AQ43" i="7"/>
  <c r="AQ42" i="7"/>
  <c r="AQ41" i="7"/>
  <c r="AQ40" i="7"/>
  <c r="AQ39" i="7"/>
  <c r="AQ38" i="7"/>
  <c r="AQ37" i="7"/>
  <c r="AQ36" i="7"/>
  <c r="AQ35" i="7"/>
  <c r="AG7" i="7"/>
  <c r="AL34" i="7"/>
  <c r="AQ34" i="7"/>
  <c r="AG6" i="7"/>
  <c r="AL33" i="7"/>
  <c r="AQ33" i="7"/>
  <c r="AH33" i="7"/>
  <c r="AG33" i="7"/>
  <c r="AB33" i="7"/>
  <c r="AQ32" i="7"/>
  <c r="AH32" i="7"/>
  <c r="AG32" i="7"/>
  <c r="AB32" i="7"/>
  <c r="AH31" i="7"/>
  <c r="AG31" i="7"/>
  <c r="AB31" i="7"/>
  <c r="AH30" i="7"/>
  <c r="AG30" i="7"/>
  <c r="AQ29" i="7"/>
  <c r="AL28" i="7"/>
  <c r="AQ28" i="7"/>
  <c r="AL26" i="7" a="1"/>
  <c r="AL27" i="7"/>
  <c r="AQ27" i="7"/>
  <c r="AL26" i="7"/>
  <c r="AQ26" i="7"/>
  <c r="AE25" i="7"/>
  <c r="AE26" i="7"/>
  <c r="AL25" i="7"/>
  <c r="AQ25" i="7"/>
  <c r="AL23" i="7" a="1"/>
  <c r="AL24" i="7"/>
  <c r="AQ24" i="7"/>
  <c r="AL23" i="7"/>
  <c r="AQ23" i="7"/>
  <c r="AQ22" i="7"/>
  <c r="AL20" i="7" a="1"/>
  <c r="AL21" i="7"/>
  <c r="AQ21" i="7"/>
  <c r="AE14" i="7"/>
  <c r="AE7" i="7"/>
  <c r="AE19" i="7"/>
  <c r="AH19" i="7"/>
  <c r="F21" i="7"/>
  <c r="AL20" i="7"/>
  <c r="AQ20" i="7"/>
  <c r="AD14" i="7"/>
  <c r="AD19" i="7"/>
  <c r="AG19" i="7"/>
  <c r="AC14" i="7"/>
  <c r="AC19" i="7"/>
  <c r="AF19" i="7"/>
  <c r="AE13" i="7"/>
  <c r="AE6" i="7"/>
  <c r="AE18" i="7"/>
  <c r="AH18" i="7"/>
  <c r="H19" i="7"/>
  <c r="AL18" i="7"/>
  <c r="AN18" i="7"/>
  <c r="AQ18" i="7"/>
  <c r="AD13" i="7"/>
  <c r="AD18" i="7"/>
  <c r="AG18" i="7"/>
  <c r="AC13" i="7"/>
  <c r="AC18" i="7"/>
  <c r="AF18" i="7"/>
  <c r="AN17" i="7"/>
  <c r="AQ17" i="7"/>
  <c r="AH17" i="7"/>
  <c r="AG17" i="7"/>
  <c r="AF17" i="7"/>
  <c r="AL16" i="7"/>
  <c r="AN16" i="7"/>
  <c r="AQ16" i="7"/>
  <c r="H16" i="7"/>
  <c r="AN15" i="7"/>
  <c r="AQ15" i="7"/>
  <c r="AL14" i="7"/>
  <c r="AN14" i="7"/>
  <c r="AQ14" i="7"/>
  <c r="AN13" i="7"/>
  <c r="AQ13" i="7"/>
  <c r="H13" i="7"/>
  <c r="AL9" i="7" a="1"/>
  <c r="AL11" i="7"/>
  <c r="AQ11" i="7"/>
  <c r="H11" i="7"/>
  <c r="AL10" i="7"/>
  <c r="AQ10" i="7"/>
  <c r="AL9" i="7"/>
  <c r="AQ9" i="7"/>
  <c r="F9" i="7"/>
  <c r="AL6" i="7" a="1"/>
  <c r="AL8" i="7"/>
  <c r="AQ8" i="7"/>
  <c r="AL7" i="7"/>
  <c r="AQ7" i="7"/>
  <c r="AL6" i="7"/>
  <c r="AQ6" i="7"/>
  <c r="E35" i="5"/>
  <c r="E36" i="5"/>
  <c r="D37" i="5"/>
  <c r="F11" i="5"/>
  <c r="F10" i="5"/>
  <c r="H9" i="5"/>
  <c r="H7" i="5"/>
  <c r="E6" i="5"/>
  <c r="D6" i="5"/>
  <c r="E4" i="5"/>
  <c r="F4" i="5"/>
  <c r="F3" i="5"/>
  <c r="E2" i="5"/>
  <c r="D2" i="5"/>
  <c r="I3" i="1"/>
  <c r="I4" i="1"/>
  <c r="I5" i="1"/>
  <c r="M3" i="1"/>
  <c r="M4" i="1"/>
  <c r="M5" i="1"/>
  <c r="M6" i="1"/>
  <c r="L5" i="1"/>
  <c r="L4" i="1"/>
  <c r="L3" i="1"/>
  <c r="L6" i="1"/>
  <c r="K4" i="1"/>
  <c r="K5" i="1"/>
  <c r="K3" i="1"/>
  <c r="K6" i="1"/>
  <c r="D21" i="1"/>
</calcChain>
</file>

<file path=xl/sharedStrings.xml><?xml version="1.0" encoding="utf-8"?>
<sst xmlns="http://schemas.openxmlformats.org/spreadsheetml/2006/main" count="332" uniqueCount="226">
  <si>
    <t>Upper</t>
  </si>
  <si>
    <t>Cost</t>
  </si>
  <si>
    <t>Sets</t>
  </si>
  <si>
    <t>Demand</t>
  </si>
  <si>
    <t>Supply</t>
  </si>
  <si>
    <t>Product</t>
  </si>
  <si>
    <t>Raw ingredient units: A</t>
  </si>
  <si>
    <t>Raw ingredient units: B</t>
  </si>
  <si>
    <t>Profit</t>
  </si>
  <si>
    <t>Flat</t>
  </si>
  <si>
    <t>Upper Bound</t>
  </si>
  <si>
    <t>A</t>
  </si>
  <si>
    <t>B</t>
  </si>
  <si>
    <t>High</t>
  </si>
  <si>
    <t>Semi</t>
  </si>
  <si>
    <t>=</t>
  </si>
  <si>
    <t>Validation</t>
  </si>
  <si>
    <t>amtProduce</t>
  </si>
  <si>
    <t>Total</t>
  </si>
  <si>
    <t>P</t>
  </si>
  <si>
    <t>3:2 constraint</t>
  </si>
  <si>
    <t>Capacity</t>
  </si>
  <si>
    <t>Num Products</t>
  </si>
  <si>
    <t>&lt;=</t>
  </si>
  <si>
    <t>Dif in Product Count</t>
  </si>
  <si>
    <t>Profit per Product</t>
  </si>
  <si>
    <t>Product 1</t>
  </si>
  <si>
    <t>Product 2</t>
  </si>
  <si>
    <t>Pounds</t>
  </si>
  <si>
    <t>Minutes</t>
  </si>
  <si>
    <t>If total units &gt; 400, then 70% of all units are Zappers.</t>
  </si>
  <si>
    <t>Else anything</t>
  </si>
  <si>
    <t>if</t>
  </si>
  <si>
    <t>then</t>
  </si>
  <si>
    <t>OR</t>
  </si>
  <si>
    <t>spaceRays + zappers &gt;= 400 + M*z</t>
  </si>
  <si>
    <t>zappers &gt;= 70 * (spaceRays + zappers) + M*z</t>
  </si>
  <si>
    <t xml:space="preserve">spaceRays </t>
  </si>
  <si>
    <t xml:space="preserve">zappers </t>
  </si>
  <si>
    <t>Labor Sources</t>
  </si>
  <si>
    <t>Overtime Choice</t>
  </si>
  <si>
    <t>Plants</t>
  </si>
  <si>
    <t>Business Partners</t>
  </si>
  <si>
    <t>Labor, Manufacturing, and Transportation Cost Calculations for Arcs</t>
  </si>
  <si>
    <t>Labor (Cost per Unit Output and Total Supply Available)</t>
  </si>
  <si>
    <t>Type</t>
  </si>
  <si>
    <t>Cost per Person</t>
  </si>
  <si>
    <t>Unit Output per Person</t>
  </si>
  <si>
    <t>Cost / Unit</t>
  </si>
  <si>
    <t>Total Labor Avail</t>
  </si>
  <si>
    <t>TTL Product Supply</t>
  </si>
  <si>
    <t>c</t>
  </si>
  <si>
    <t>l</t>
  </si>
  <si>
    <t>u</t>
  </si>
  <si>
    <t>Comment</t>
  </si>
  <si>
    <t>Concat</t>
  </si>
  <si>
    <t>labor / prod</t>
  </si>
  <si>
    <t>trans</t>
  </si>
  <si>
    <t>Copy Paste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</si>
  <si>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</si>
  <si>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t>Specialist</t>
  </si>
  <si>
    <t>[Specialist, ScranMult ]</t>
  </si>
  <si>
    <t>.</t>
  </si>
  <si>
    <t># Cost of Transportation + Labor per Unit of Output (see screenshot)</t>
  </si>
  <si>
    <r>
      <t>[</t>
    </r>
    <r>
      <rPr>
        <sz val="11"/>
        <color theme="1"/>
        <rFont val="Consolas"/>
        <family val="3"/>
      </rPr>
      <t>Specialist, Scranton ]</t>
    </r>
  </si>
  <si>
    <t>466.7	100	.</t>
  </si>
  <si>
    <t>[Specialist, Scranton ] 466.7	100	.</t>
  </si>
  <si>
    <t>Generalist</t>
  </si>
  <si>
    <t>[Specialist, UticaMult]</t>
  </si>
  <si>
    <r>
      <t>[</t>
    </r>
    <r>
      <rPr>
        <sz val="11"/>
        <color theme="1"/>
        <rFont val="Consolas"/>
        <family val="3"/>
      </rPr>
      <t>Specialist, Utica    ]</t>
    </r>
  </si>
  <si>
    <t>416.7	100	.</t>
  </si>
  <si>
    <t>[Specialist, Utica    ] 416.7	100	.</t>
  </si>
  <si>
    <t>(1.5, 0, 100)</t>
  </si>
  <si>
    <t>[Specialist, StamMult ]</t>
  </si>
  <si>
    <r>
      <t>[</t>
    </r>
    <r>
      <rPr>
        <sz val="11"/>
        <color theme="1"/>
        <rFont val="Consolas"/>
        <family val="3"/>
      </rPr>
      <t>Specialist, Stamford ]</t>
    </r>
  </si>
  <si>
    <t>441.7	100	.</t>
  </si>
  <si>
    <t>[Specialist, Stamford ] 441.7	100	.</t>
  </si>
  <si>
    <t>(98,0,∞)</t>
  </si>
  <si>
    <t>Cost of Transportation</t>
  </si>
  <si>
    <t>[Generalist, ScranMult ]</t>
  </si>
  <si>
    <r>
      <t>[</t>
    </r>
    <r>
      <rPr>
        <sz val="11"/>
        <color theme="1"/>
        <rFont val="Consolas"/>
        <family val="3"/>
      </rPr>
      <t>Generalist, Scranton ]</t>
    </r>
  </si>
  <si>
    <t>470	200	.</t>
  </si>
  <si>
    <t>[Generalist, Scranton ] 470	200	.</t>
  </si>
  <si>
    <t>Scranton, PA</t>
  </si>
  <si>
    <t>Utica, NY</t>
  </si>
  <si>
    <t>Stamford, CT</t>
  </si>
  <si>
    <t>[Generalist, UticaMult]</t>
  </si>
  <si>
    <r>
      <t>[</t>
    </r>
    <r>
      <rPr>
        <sz val="11"/>
        <color theme="1"/>
        <rFont val="Consolas"/>
        <family val="3"/>
      </rPr>
      <t>Generalist, Utica    ]</t>
    </r>
  </si>
  <si>
    <t>420	200	.</t>
  </si>
  <si>
    <t>[Generalist, Utica    ] 420	200	.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</si>
  <si>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</si>
  <si>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t>[Generalist, StamMult ]</t>
  </si>
  <si>
    <r>
      <t>[</t>
    </r>
    <r>
      <rPr>
        <sz val="11"/>
        <color theme="1"/>
        <rFont val="Consolas"/>
        <family val="3"/>
      </rPr>
      <t>Generalist, Stamford ]</t>
    </r>
  </si>
  <si>
    <t>445	200	.</t>
  </si>
  <si>
    <t>[Generalist, Stamford ] 445	200	.</t>
  </si>
  <si>
    <t>(119,0,∞)</t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</si>
  <si>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</si>
  <si>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r>
      <t>[</t>
    </r>
    <r>
      <rPr>
        <sz val="11"/>
        <color theme="1"/>
        <rFont val="Consolas"/>
        <family val="3"/>
      </rPr>
      <t>Scranton,   Faceblock]</t>
    </r>
  </si>
  <si>
    <t>98	505	.</t>
  </si>
  <si>
    <t>[Scranton,   Faceblock] 98	505	.</t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</si>
  <si>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</si>
  <si>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t>[ScranMult, Scranton]</t>
  </si>
  <si>
    <r>
      <t>[</t>
    </r>
    <r>
      <rPr>
        <sz val="11"/>
        <color theme="1"/>
        <rFont val="Consolas"/>
        <family val="3"/>
      </rPr>
      <t>Scranton,   Goggle   ]</t>
    </r>
  </si>
  <si>
    <t>105	505	.</t>
  </si>
  <si>
    <t>[Scranton,   Goggle   ] 105	505	.</t>
  </si>
  <si>
    <t>(139,0,∞)</t>
  </si>
  <si>
    <t># 1.5 multiplied if using overtime per plant</t>
  </si>
  <si>
    <r>
      <t>[</t>
    </r>
    <r>
      <rPr>
        <sz val="11"/>
        <color theme="1"/>
        <rFont val="Consolas"/>
        <family val="3"/>
      </rPr>
      <t>Utica,      Faceblock]</t>
    </r>
  </si>
  <si>
    <t>119	465	.</t>
  </si>
  <si>
    <t>[Utica,      Faceblock] 119	465	.</t>
  </si>
  <si>
    <t>[UticaMult, Utica]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</si>
  <si>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</si>
  <si>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</si>
  <si>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</si>
  <si>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t>(105,0,∞)</t>
  </si>
  <si>
    <t>*Cost of Transportation + Labor per Unit of Output*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</si>
  <si>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</si>
  <si>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</si>
  <si>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</si>
  <si>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t>[StamMult, Stamford]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</si>
  <si>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</si>
  <si>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</si>
  <si>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</si>
  <si>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(123,0,∞)</t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</si>
  <si>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</si>
  <si>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(135,0,∞)</t>
  </si>
  <si>
    <t>[Scranton,   Goggle]</t>
  </si>
  <si>
    <t># Cost of manufacturing + transportation to businesses (See calcs in screenshot)</t>
  </si>
  <si>
    <t>[Scranton,   Faceblock]</t>
  </si>
  <si>
    <t>Plant Production Limits</t>
  </si>
  <si>
    <t>[Scranton,   dummy  ]</t>
  </si>
  <si>
    <t>(0,0,∞)</t>
  </si>
  <si>
    <t>Base</t>
  </si>
  <si>
    <t>OT</t>
  </si>
  <si>
    <t>OT Mult</t>
  </si>
  <si>
    <t>[Utica,      Goggle]</t>
  </si>
  <si>
    <t>Dummy will take in the extra supply at no cost</t>
  </si>
  <si>
    <t>Scranton</t>
  </si>
  <si>
    <t>[Utica,      Faceblock]</t>
  </si>
  <si>
    <t>Need to figure out how to multiply if used over full 1600 towards faceblock and goggle</t>
  </si>
  <si>
    <t>Utica</t>
  </si>
  <si>
    <t>[Utica,      dummy   ]</t>
  </si>
  <si>
    <t>Stamford</t>
  </si>
  <si>
    <t>[Stamford,   Goggle]</t>
  </si>
  <si>
    <t>[Stamford,   Faceblock]</t>
  </si>
  <si>
    <t>[Stamford,   dummy   ]</t>
  </si>
  <si>
    <t>Manufacturing and Transportation Costs</t>
  </si>
  <si>
    <t>Man. + Trans Cost</t>
  </si>
  <si>
    <t>;</t>
  </si>
  <si>
    <t>Manufacture</t>
  </si>
  <si>
    <t>Goggle</t>
  </si>
  <si>
    <t>Faceblock</t>
  </si>
  <si>
    <t>b</t>
  </si>
  <si>
    <t> </t>
  </si>
  <si>
    <t># Supply</t>
  </si>
  <si>
    <t># 12 units * 100 labor hours</t>
  </si>
  <si>
    <t>Arc: (Cost, Lower, Upper)</t>
  </si>
  <si>
    <t># 10 units * 200 labor hours</t>
  </si>
  <si>
    <t>Nodes: Supply (Demand)</t>
  </si>
  <si>
    <t>-&gt; *Mult includes *Mult1x and *MultOT for simiplicity in graph</t>
  </si>
  <si>
    <t># Transshippment (Plants or OT Multiplier)</t>
  </si>
  <si>
    <t>ScranMult</t>
  </si>
  <si>
    <t>UticaMult</t>
  </si>
  <si>
    <t>StamMult</t>
  </si>
  <si>
    <t>NODES</t>
  </si>
  <si>
    <t>Specialist, Generalist, Scranton, Utica, Stamford, Goggle, Faceblock</t>
  </si>
  <si>
    <t>ARCS</t>
  </si>
  <si>
    <t>Set of all nodes from node i to node j</t>
  </si>
  <si>
    <t>LABOR</t>
  </si>
  <si>
    <t>Specialist, Generalist</t>
  </si>
  <si>
    <t>PLANTS</t>
  </si>
  <si>
    <t>Scranton, Utica, Stamford</t>
  </si>
  <si>
    <t># Demand</t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</si>
  <si>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</si>
  <si>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</si>
  <si>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# 1200 + 2000 - 0 - 600</t>
  </si>
  <si>
    <t>dummy</t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</si>
  <si>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</si>
  <si>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</si>
  <si>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</si>
  <si>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</si>
  <si>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</si>
  <si>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</si>
  <si>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</si>
  <si>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Demand of products for i in Businesses</t>
  </si>
  <si>
    <t>Chemicals</t>
  </si>
  <si>
    <t>Process at manufacturer</t>
  </si>
  <si>
    <t>Final Product</t>
  </si>
  <si>
    <t>Max available</t>
  </si>
  <si>
    <t>Cannot store here</t>
  </si>
  <si>
    <t>End with 2000 in storage</t>
  </si>
  <si>
    <t>Start with 2000 in storage</t>
  </si>
  <si>
    <t>(model this as negative amt)</t>
  </si>
  <si>
    <t>Period 1</t>
  </si>
  <si>
    <t>Period 2</t>
  </si>
  <si>
    <t>Period 3</t>
  </si>
  <si>
    <t>Period 4</t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</si>
  <si>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85% makes it to the manufacturer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</si>
  <si>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$11 cost to make the final prod, or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</si>
  <si>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Only can process chemicals made yesterday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</si>
  <si>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V </t>
    </r>
    <r>
      <rPr>
        <sz val="11"/>
        <color theme="2" tint="-0.749992370372631"/>
        <rFont val="Calibri"/>
        <family val="2"/>
        <scheme val="minor"/>
      </rPr>
      <t xml:space="preserve">$1.30 to store with upper storage bound of 3,000 </t>
    </r>
    <r>
      <rPr>
        <b/>
        <sz val="11"/>
        <color theme="2" tint="-0.749992370372631"/>
        <rFont val="Calibri"/>
        <family val="2"/>
        <scheme val="minor"/>
      </rPr>
      <t>V</t>
    </r>
  </si>
  <si>
    <r>
      <rPr>
        <b/>
        <sz val="11"/>
        <color theme="2" tint="-0.749992370372631"/>
        <rFont val="Calibri"/>
        <family val="2"/>
        <scheme val="minor"/>
      </rPr>
      <t>V</t>
    </r>
    <r>
      <rPr>
        <sz val="11"/>
        <color theme="2" tint="-0.749992370372631"/>
        <rFont val="Calibri"/>
        <family val="2"/>
        <scheme val="minor"/>
      </rPr>
      <t xml:space="preserve"> Any that is stored will lose 8% (82% decay) </t>
    </r>
    <r>
      <rPr>
        <b/>
        <sz val="11"/>
        <color theme="2" tint="-0.749992370372631"/>
        <rFont val="Calibri"/>
        <family val="2"/>
        <scheme val="minor"/>
      </rPr>
      <t>V</t>
    </r>
  </si>
  <si>
    <r>
      <rPr>
        <b/>
        <sz val="11"/>
        <color theme="2" tint="-0.749992370372631"/>
        <rFont val="Calibri"/>
        <family val="2"/>
        <scheme val="minor"/>
      </rPr>
      <t>-&gt;</t>
    </r>
    <r>
      <rPr>
        <sz val="11"/>
        <color theme="2" tint="-0.749992370372631"/>
        <rFont val="Calibri"/>
        <family val="2"/>
        <scheme val="minor"/>
      </rPr>
      <t xml:space="preserve"> Minimum requirement, and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</si>
  <si>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Maximum requirement </t>
    </r>
    <r>
      <rPr>
        <b/>
        <sz val="11"/>
        <color theme="2" tint="-0.749992370372631"/>
        <rFont val="Calibri"/>
        <family val="2"/>
        <scheme val="minor"/>
      </rPr>
      <t>-&gt;</t>
    </r>
  </si>
  <si>
    <r>
      <rPr>
        <b/>
        <sz val="11"/>
        <color theme="2" tint="-0.749992370372631"/>
        <rFont val="Calibri"/>
        <family val="2"/>
        <scheme val="minor"/>
      </rPr>
      <t xml:space="preserve">-&gt; </t>
    </r>
    <r>
      <rPr>
        <sz val="11"/>
        <color theme="2" tint="-0.749992370372631"/>
        <rFont val="Calibri"/>
        <family val="2"/>
        <scheme val="minor"/>
      </rPr>
      <t xml:space="preserve">Value associated with profit per gallon </t>
    </r>
    <r>
      <rPr>
        <b/>
        <sz val="11"/>
        <color theme="2" tint="-0.749992370372631"/>
        <rFont val="Calibri"/>
        <family val="2"/>
        <scheme val="minor"/>
      </rPr>
      <t>-&gt;</t>
    </r>
  </si>
  <si>
    <t>Max available (chemical base)</t>
  </si>
  <si>
    <t>Cost/gallon (chemical base)</t>
  </si>
  <si>
    <t>Min required (final product)</t>
  </si>
  <si>
    <t>Max required (final product)</t>
  </si>
  <si>
    <t>Price/gallon (final product)</t>
  </si>
  <si>
    <t>Cost to make Final Prod</t>
  </si>
  <si>
    <t>End of Period 4</t>
  </si>
  <si>
    <t>(11, 0, Inf)</t>
  </si>
  <si>
    <t>(1.30, ∞, 3000)</t>
  </si>
  <si>
    <t>(2.50, 0, ∞, μ=0.85)</t>
  </si>
  <si>
    <t>(3.00, 0, ∞, μ=0.85)</t>
  </si>
  <si>
    <t>(3.50, 0, ∞, μ=0)</t>
  </si>
  <si>
    <t>(0, 0, ∞, μ=0.92)</t>
  </si>
  <si>
    <t>(-1, 0, ∞, μ=0)</t>
  </si>
  <si>
    <t>(0, 2000, 3000, μ=38)</t>
  </si>
  <si>
    <t>(0, 2500, 3000, μ=40)</t>
  </si>
  <si>
    <t>(0, 2800, 5000, μ=42)</t>
  </si>
  <si>
    <t>(0, 2500, 5000, μ=42)</t>
  </si>
  <si>
    <t>(1.30, 0, Inf)</t>
  </si>
  <si>
    <t>(0, 0, ∞, μ=0)</t>
  </si>
  <si>
    <t>(0, 0, 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</si>
</sst>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[$$-409]* #,##0_);_([$$-409]* \(#,##0\);_([$$-409]* &quot;-&quot;??_);_(@_)"/>
    <numFmt numFmtId="165" formatCode="0.0%"/>
    <numFmt numFmtId="166" formatCode="_([$$-409]* #,##0.00_);_([$$-409]* \(#,##0.00\);_([$$-409]* &quot;-&quot;??_);_(@_)"/>
  </numFmts>
  <fonts count="4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59999389629810485"/>
      <name val="Calibri"/>
      <family val="2"/>
      <scheme val="minor"/>
    </font>
    <font>
      <b/>
      <i/>
      <sz val="11"/>
      <color rgb="FFA6A6A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2D3B45"/>
      <name val="Calibri"/>
      <family val="2"/>
      <scheme val="minor"/>
    </font>
    <font>
      <sz val="11"/>
      <color rgb="FF2D3B45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4"/>
      <color theme="1" tint="0.59999389629810485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i/>
      <sz val="11"/>
      <color rgb="FF5F6672"/>
      <name val="Consolas"/>
      <family val="3"/>
    </font>
    <font>
      <sz val="10"/>
      <color theme="3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sz val="18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5" tint="0.399945066682943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8" tint="-0.24994659260841701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06918546098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 style="thin">
        <color theme="0" tint="-0.149906918546098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</borders>
  <cellStyleXfs count="4">
    <xf numFmtId="0" fontId="0" fillId="0" borderId="0"/>
    <xf numFmtId="0" fontId="7" fillId="12" borderId="19" applyNumberFormat="0" applyAlignment="0" applyProtection="0"/>
    <xf numFmtId="0" fontId="8" fillId="13" borderId="20" applyNumberFormat="0" applyAlignment="0" applyProtection="0"/>
    <xf numFmtId="43" fontId="13" fillId="0" borderId="0" applyFont="0" applyFill="0" applyBorder="0" applyAlignment="0" applyProtection="0"/>
  </cellStyleXfs>
  <cellXfs count="188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Continuous" wrapText="1"/>
    </xf>
    <xf numFmtId="0" fontId="2" fillId="7" borderId="0" xfId="0" applyFont="1" applyFill="1" applyAlignment="1">
      <alignment horizontal="centerContinuous" wrapText="1"/>
    </xf>
    <xf numFmtId="0" fontId="2" fillId="8" borderId="0" xfId="0" applyFont="1" applyFill="1" applyAlignment="1">
      <alignment horizontal="centerContinuous" wrapText="1"/>
    </xf>
    <xf numFmtId="0" fontId="1" fillId="9" borderId="0" xfId="0" applyFont="1" applyFill="1" applyAlignment="1">
      <alignment horizontal="centerContinuous" wrapText="1"/>
    </xf>
    <xf numFmtId="41" fontId="0" fillId="0" borderId="6" xfId="0" applyNumberFormat="1" applyBorder="1"/>
    <xf numFmtId="41" fontId="0" fillId="0" borderId="7" xfId="0" applyNumberFormat="1" applyBorder="1"/>
    <xf numFmtId="41" fontId="0" fillId="0" borderId="0" xfId="0" applyNumberFormat="1"/>
    <xf numFmtId="0" fontId="5" fillId="0" borderId="0" xfId="0" applyFont="1" applyAlignment="1">
      <alignment horizontal="center"/>
    </xf>
    <xf numFmtId="41" fontId="0" fillId="0" borderId="2" xfId="0" applyNumberFormat="1" applyBorder="1"/>
    <xf numFmtId="41" fontId="0" fillId="0" borderId="4" xfId="0" applyNumberFormat="1" applyBorder="1"/>
    <xf numFmtId="0" fontId="0" fillId="0" borderId="10" xfId="0" applyBorder="1" applyAlignment="1">
      <alignment horizontal="center"/>
    </xf>
    <xf numFmtId="0" fontId="2" fillId="10" borderId="0" xfId="0" applyFont="1" applyFill="1" applyAlignment="1">
      <alignment horizontal="centerContinuous" wrapText="1"/>
    </xf>
    <xf numFmtId="0" fontId="3" fillId="11" borderId="0" xfId="0" applyFont="1" applyFill="1" applyBorder="1" applyAlignment="1">
      <alignment horizontal="center" wrapText="1"/>
    </xf>
    <xf numFmtId="41" fontId="0" fillId="0" borderId="11" xfId="0" applyNumberFormat="1" applyBorder="1"/>
    <xf numFmtId="41" fontId="0" fillId="0" borderId="12" xfId="0" applyNumberFormat="1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164" fontId="0" fillId="0" borderId="8" xfId="0" applyNumberFormat="1" applyBorder="1"/>
    <xf numFmtId="0" fontId="0" fillId="0" borderId="16" xfId="0" applyNumberFormat="1" applyBorder="1"/>
    <xf numFmtId="0" fontId="6" fillId="3" borderId="18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5" borderId="17" xfId="0" applyFont="1" applyFill="1" applyBorder="1" applyAlignment="1">
      <alignment horizontal="center" wrapText="1"/>
    </xf>
    <xf numFmtId="0" fontId="6" fillId="11" borderId="15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10" fillId="14" borderId="21" xfId="0" applyFont="1" applyFill="1" applyBorder="1" applyAlignment="1">
      <alignment horizontal="left" vertical="center" wrapText="1"/>
    </xf>
    <xf numFmtId="0" fontId="10" fillId="14" borderId="21" xfId="0" applyFont="1" applyFill="1" applyBorder="1" applyAlignment="1">
      <alignment horizontal="center" vertical="center" wrapText="1"/>
    </xf>
    <xf numFmtId="41" fontId="10" fillId="14" borderId="2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right"/>
    </xf>
    <xf numFmtId="41" fontId="8" fillId="13" borderId="20" xfId="2" applyNumberFormat="1" applyFont="1" applyAlignment="1">
      <alignment horizontal="center" vertical="center" wrapText="1"/>
    </xf>
    <xf numFmtId="41" fontId="0" fillId="0" borderId="0" xfId="0" applyNumberFormat="1" applyFont="1"/>
    <xf numFmtId="0" fontId="9" fillId="15" borderId="21" xfId="0" applyFont="1" applyFill="1" applyBorder="1" applyAlignment="1">
      <alignment horizontal="center" vertical="center" wrapText="1"/>
    </xf>
    <xf numFmtId="0" fontId="9" fillId="16" borderId="21" xfId="0" applyFont="1" applyFill="1" applyBorder="1" applyAlignment="1">
      <alignment horizontal="center" vertical="center" wrapText="1"/>
    </xf>
    <xf numFmtId="0" fontId="9" fillId="11" borderId="21" xfId="0" applyFont="1" applyFill="1" applyBorder="1" applyAlignment="1">
      <alignment horizontal="center" vertical="center" wrapText="1"/>
    </xf>
    <xf numFmtId="0" fontId="9" fillId="17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9" fontId="0" fillId="0" borderId="0" xfId="0" applyNumberFormat="1" applyFont="1"/>
    <xf numFmtId="0" fontId="10" fillId="14" borderId="21" xfId="0" applyNumberFormat="1" applyFont="1" applyFill="1" applyBorder="1" applyAlignment="1">
      <alignment horizontal="center" vertical="center" wrapText="1"/>
    </xf>
    <xf numFmtId="0" fontId="7" fillId="12" borderId="19" xfId="1"/>
    <xf numFmtId="0" fontId="7" fillId="12" borderId="22" xfId="1" applyFont="1" applyBorder="1"/>
    <xf numFmtId="0" fontId="11" fillId="2" borderId="23" xfId="0" applyFont="1" applyFill="1" applyBorder="1" applyAlignment="1">
      <alignment horizontal="center" wrapText="1"/>
    </xf>
    <xf numFmtId="0" fontId="12" fillId="2" borderId="23" xfId="0" applyFont="1" applyFill="1" applyBorder="1" applyAlignment="1">
      <alignment horizontal="center" wrapText="1"/>
    </xf>
    <xf numFmtId="0" fontId="7" fillId="12" borderId="24" xfId="1" applyBorder="1"/>
    <xf numFmtId="0" fontId="12" fillId="2" borderId="25" xfId="0" applyFont="1" applyFill="1" applyBorder="1" applyAlignment="1"/>
    <xf numFmtId="41" fontId="12" fillId="2" borderId="25" xfId="0" applyNumberFormat="1" applyFont="1" applyFill="1" applyBorder="1" applyAlignme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5" borderId="19" xfId="1" applyFill="1"/>
    <xf numFmtId="0" fontId="8" fillId="13" borderId="20" xfId="2"/>
    <xf numFmtId="0" fontId="0" fillId="0" borderId="0" xfId="0" applyAlignment="1">
      <alignment horizontal="center"/>
    </xf>
    <xf numFmtId="0" fontId="8" fillId="13" borderId="20" xfId="2" applyAlignment="1">
      <alignment horizontal="center"/>
    </xf>
    <xf numFmtId="0" fontId="0" fillId="0" borderId="0" xfId="0" applyAlignment="1"/>
    <xf numFmtId="2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26" xfId="0" applyFont="1" applyBorder="1"/>
    <xf numFmtId="0" fontId="15" fillId="0" borderId="2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6" xfId="0" applyFont="1" applyBorder="1" applyAlignment="1">
      <alignment horizontal="centerContinuous"/>
    </xf>
    <xf numFmtId="0" fontId="15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center" wrapText="1"/>
    </xf>
    <xf numFmtId="0" fontId="16" fillId="18" borderId="0" xfId="0" applyFont="1" applyFill="1" applyAlignment="1">
      <alignment horizontal="centerContinuous" wrapText="1"/>
    </xf>
    <xf numFmtId="0" fontId="17" fillId="9" borderId="27" xfId="0" applyFont="1" applyFill="1" applyBorder="1" applyAlignment="1">
      <alignment horizontal="center" wrapText="1"/>
    </xf>
    <xf numFmtId="0" fontId="17" fillId="2" borderId="23" xfId="0" applyFont="1" applyFill="1" applyBorder="1" applyAlignment="1">
      <alignment horizontal="center" wrapText="1"/>
    </xf>
    <xf numFmtId="0" fontId="18" fillId="18" borderId="23" xfId="0" applyFont="1" applyFill="1" applyBorder="1" applyAlignment="1">
      <alignment horizontal="center" wrapText="1"/>
    </xf>
    <xf numFmtId="0" fontId="14" fillId="0" borderId="0" xfId="0" applyFont="1" applyAlignment="1">
      <alignment horizontal="centerContinuous"/>
    </xf>
    <xf numFmtId="0" fontId="14" fillId="0" borderId="10" xfId="0" applyFont="1" applyBorder="1" applyAlignment="1">
      <alignment horizontal="right"/>
    </xf>
    <xf numFmtId="164" fontId="14" fillId="0" borderId="8" xfId="0" applyNumberFormat="1" applyFont="1" applyBorder="1"/>
    <xf numFmtId="0" fontId="14" fillId="0" borderId="8" xfId="0" applyFont="1" applyBorder="1" applyAlignment="1">
      <alignment horizontal="center"/>
    </xf>
    <xf numFmtId="166" fontId="21" fillId="3" borderId="8" xfId="0" applyNumberFormat="1" applyFont="1" applyFill="1" applyBorder="1" applyAlignment="1">
      <alignment horizontal="center"/>
    </xf>
    <xf numFmtId="41" fontId="21" fillId="3" borderId="28" xfId="0" applyNumberFormat="1" applyFont="1" applyFill="1" applyBorder="1" applyAlignment="1">
      <alignment horizontal="center"/>
    </xf>
    <xf numFmtId="43" fontId="14" fillId="0" borderId="0" xfId="3" applyFont="1" applyAlignment="1">
      <alignment horizontal="center"/>
    </xf>
    <xf numFmtId="0" fontId="14" fillId="0" borderId="3" xfId="0" applyFont="1" applyBorder="1" applyAlignment="1">
      <alignment horizontal="right"/>
    </xf>
    <xf numFmtId="164" fontId="14" fillId="0" borderId="4" xfId="0" applyNumberFormat="1" applyFont="1" applyBorder="1"/>
    <xf numFmtId="0" fontId="14" fillId="0" borderId="4" xfId="0" applyFont="1" applyBorder="1" applyAlignment="1">
      <alignment horizontal="center"/>
    </xf>
    <xf numFmtId="166" fontId="21" fillId="3" borderId="29" xfId="0" applyNumberFormat="1" applyFont="1" applyFill="1" applyBorder="1" applyAlignment="1">
      <alignment horizontal="center"/>
    </xf>
    <xf numFmtId="41" fontId="21" fillId="3" borderId="30" xfId="0" applyNumberFormat="1" applyFont="1" applyFill="1" applyBorder="1" applyAlignment="1">
      <alignment horizontal="center"/>
    </xf>
    <xf numFmtId="0" fontId="17" fillId="9" borderId="27" xfId="0" applyFont="1" applyFill="1" applyBorder="1" applyAlignment="1">
      <alignment horizontal="center"/>
    </xf>
    <xf numFmtId="0" fontId="14" fillId="0" borderId="31" xfId="0" applyFont="1" applyBorder="1"/>
    <xf numFmtId="0" fontId="14" fillId="0" borderId="32" xfId="0" applyFont="1" applyBorder="1"/>
    <xf numFmtId="0" fontId="14" fillId="0" borderId="32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34" xfId="0" applyFont="1" applyBorder="1"/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166" fontId="21" fillId="3" borderId="2" xfId="3" applyNumberFormat="1" applyFont="1" applyFill="1" applyBorder="1" applyAlignment="1">
      <alignment horizontal="center"/>
    </xf>
    <xf numFmtId="166" fontId="21" fillId="3" borderId="35" xfId="3" applyNumberFormat="1" applyFont="1" applyFill="1" applyBorder="1" applyAlignment="1">
      <alignment horizontal="center"/>
    </xf>
    <xf numFmtId="166" fontId="21" fillId="3" borderId="4" xfId="3" applyNumberFormat="1" applyFont="1" applyFill="1" applyBorder="1" applyAlignment="1">
      <alignment horizontal="center"/>
    </xf>
    <xf numFmtId="166" fontId="21" fillId="3" borderId="36" xfId="3" applyNumberFormat="1" applyFont="1" applyFill="1" applyBorder="1" applyAlignment="1">
      <alignment horizontal="center"/>
    </xf>
    <xf numFmtId="0" fontId="16" fillId="6" borderId="0" xfId="0" applyFont="1" applyFill="1" applyAlignment="1">
      <alignment horizontal="centerContinuous" wrapText="1"/>
    </xf>
    <xf numFmtId="0" fontId="17" fillId="2" borderId="37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6" fontId="14" fillId="0" borderId="8" xfId="3" applyNumberFormat="1" applyFont="1" applyFill="1" applyBorder="1" applyAlignment="1">
      <alignment horizontal="center"/>
    </xf>
    <xf numFmtId="166" fontId="14" fillId="0" borderId="28" xfId="3" applyNumberFormat="1" applyFont="1" applyFill="1" applyBorder="1" applyAlignment="1">
      <alignment horizontal="center"/>
    </xf>
    <xf numFmtId="166" fontId="14" fillId="0" borderId="4" xfId="3" applyNumberFormat="1" applyFont="1" applyFill="1" applyBorder="1" applyAlignment="1">
      <alignment horizontal="center"/>
    </xf>
    <xf numFmtId="166" fontId="14" fillId="0" borderId="36" xfId="3" applyNumberFormat="1" applyFont="1" applyFill="1" applyBorder="1" applyAlignment="1">
      <alignment horizontal="center"/>
    </xf>
    <xf numFmtId="43" fontId="14" fillId="0" borderId="0" xfId="3" applyFont="1" applyAlignment="1">
      <alignment horizontal="center" wrapText="1"/>
    </xf>
    <xf numFmtId="0" fontId="16" fillId="19" borderId="0" xfId="0" applyFont="1" applyFill="1" applyAlignment="1">
      <alignment horizontal="centerContinuous" wrapText="1"/>
    </xf>
    <xf numFmtId="0" fontId="25" fillId="0" borderId="0" xfId="0" applyFont="1" applyAlignment="1">
      <alignment horizontal="right"/>
    </xf>
    <xf numFmtId="0" fontId="26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centerContinuous"/>
    </xf>
    <xf numFmtId="0" fontId="17" fillId="8" borderId="38" xfId="0" applyFont="1" applyFill="1" applyBorder="1" applyAlignment="1">
      <alignment horizontal="center" wrapText="1"/>
    </xf>
    <xf numFmtId="0" fontId="14" fillId="0" borderId="28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21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16" fillId="20" borderId="0" xfId="0" applyFont="1" applyFill="1" applyAlignment="1">
      <alignment horizontal="centerContinuous" wrapText="1"/>
    </xf>
    <xf numFmtId="0" fontId="28" fillId="0" borderId="0" xfId="0" applyFont="1" applyAlignment="1">
      <alignment horizontal="center"/>
    </xf>
    <xf numFmtId="0" fontId="17" fillId="16" borderId="39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164" fontId="14" fillId="0" borderId="28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4" fillId="0" borderId="35" xfId="0" applyNumberFormat="1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4" fillId="0" borderId="36" xfId="0" applyNumberFormat="1" applyFont="1" applyBorder="1" applyAlignment="1">
      <alignment horizontal="center"/>
    </xf>
    <xf numFmtId="41" fontId="14" fillId="0" borderId="0" xfId="0" applyNumberFormat="1" applyFont="1" applyAlignment="1">
      <alignment horizontal="center"/>
    </xf>
    <xf numFmtId="0" fontId="29" fillId="0" borderId="0" xfId="0" applyFont="1" applyAlignment="1">
      <alignment vertical="center"/>
    </xf>
    <xf numFmtId="0" fontId="30" fillId="21" borderId="40" xfId="0" applyFont="1" applyFill="1" applyBorder="1" applyAlignment="1">
      <alignment horizontal="centerContinuous" vertical="center"/>
    </xf>
    <xf numFmtId="0" fontId="14" fillId="21" borderId="40" xfId="0" applyFont="1" applyFill="1" applyBorder="1" applyAlignment="1">
      <alignment horizontal="centerContinuous" vertical="center"/>
    </xf>
    <xf numFmtId="0" fontId="14" fillId="21" borderId="41" xfId="0" applyFont="1" applyFill="1" applyBorder="1" applyAlignment="1">
      <alignment horizontal="centerContinuous" vertical="center"/>
    </xf>
    <xf numFmtId="0" fontId="30" fillId="21" borderId="42" xfId="0" applyFont="1" applyFill="1" applyBorder="1" applyAlignment="1">
      <alignment horizontal="centerContinuous" vertical="center"/>
    </xf>
    <xf numFmtId="0" fontId="14" fillId="21" borderId="42" xfId="0" applyFont="1" applyFill="1" applyBorder="1" applyAlignment="1">
      <alignment horizontal="centerContinuous" vertical="center"/>
    </xf>
    <xf numFmtId="0" fontId="14" fillId="21" borderId="43" xfId="0" applyFont="1" applyFill="1" applyBorder="1" applyAlignment="1">
      <alignment horizontal="centerContinuous" vertical="center"/>
    </xf>
    <xf numFmtId="0" fontId="31" fillId="0" borderId="0" xfId="0" quotePrefix="1" applyFont="1"/>
    <xf numFmtId="0" fontId="34" fillId="0" borderId="42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0" xfId="0" applyFont="1" applyAlignment="1">
      <alignment horizontal="center"/>
    </xf>
    <xf numFmtId="41" fontId="34" fillId="0" borderId="42" xfId="0" applyNumberFormat="1" applyFont="1" applyBorder="1" applyAlignment="1">
      <alignment horizontal="center"/>
    </xf>
    <xf numFmtId="0" fontId="35" fillId="0" borderId="0" xfId="0" applyFont="1"/>
    <xf numFmtId="0" fontId="35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5" fillId="0" borderId="42" xfId="0" applyFont="1" applyBorder="1"/>
    <xf numFmtId="0" fontId="35" fillId="0" borderId="0" xfId="0" applyFont="1" applyAlignment="1">
      <alignment horizontal="right"/>
    </xf>
    <xf numFmtId="0" fontId="35" fillId="0" borderId="0" xfId="0" applyFont="1" applyAlignment="1"/>
    <xf numFmtId="166" fontId="7" fillId="12" borderId="19" xfId="1" applyNumberFormat="1"/>
    <xf numFmtId="0" fontId="12" fillId="2" borderId="0" xfId="0" applyFont="1" applyFill="1" applyBorder="1" applyAlignment="1">
      <alignment horizontal="center" wrapText="1"/>
    </xf>
    <xf numFmtId="0" fontId="37" fillId="2" borderId="0" xfId="0" applyFont="1" applyFill="1" applyBorder="1" applyAlignment="1">
      <alignment horizontal="center" wrapText="1"/>
    </xf>
    <xf numFmtId="41" fontId="0" fillId="0" borderId="29" xfId="0" applyNumberFormat="1" applyBorder="1"/>
    <xf numFmtId="41" fontId="0" fillId="0" borderId="30" xfId="0" applyNumberFormat="1" applyBorder="1"/>
    <xf numFmtId="166" fontId="0" fillId="0" borderId="2" xfId="0" applyNumberFormat="1" applyBorder="1"/>
    <xf numFmtId="166" fontId="0" fillId="0" borderId="35" xfId="0" applyNumberFormat="1" applyBorder="1"/>
    <xf numFmtId="41" fontId="0" fillId="0" borderId="35" xfId="0" applyNumberFormat="1" applyBorder="1"/>
    <xf numFmtId="0" fontId="0" fillId="0" borderId="44" xfId="0" applyBorder="1"/>
    <xf numFmtId="0" fontId="35" fillId="0" borderId="45" xfId="0" applyFont="1" applyBorder="1"/>
    <xf numFmtId="0" fontId="35" fillId="0" borderId="46" xfId="0" applyFont="1" applyBorder="1"/>
    <xf numFmtId="0" fontId="0" fillId="0" borderId="47" xfId="0" applyBorder="1"/>
    <xf numFmtId="0" fontId="35" fillId="0" borderId="48" xfId="0" applyFont="1" applyBorder="1"/>
    <xf numFmtId="0" fontId="35" fillId="0" borderId="49" xfId="0" applyFont="1" applyBorder="1"/>
    <xf numFmtId="0" fontId="0" fillId="0" borderId="51" xfId="0" applyBorder="1"/>
    <xf numFmtId="0" fontId="35" fillId="0" borderId="50" xfId="0" applyFont="1" applyBorder="1"/>
    <xf numFmtId="0" fontId="35" fillId="0" borderId="52" xfId="0" applyFont="1" applyBorder="1"/>
    <xf numFmtId="166" fontId="0" fillId="0" borderId="53" xfId="0" applyNumberFormat="1" applyBorder="1"/>
    <xf numFmtId="166" fontId="0" fillId="0" borderId="54" xfId="0" applyNumberFormat="1" applyBorder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3" fontId="0" fillId="0" borderId="0" xfId="0" applyNumberFormat="1" applyAlignment="1">
      <alignment horizontal="centerContinuous"/>
    </xf>
    <xf numFmtId="0" fontId="35" fillId="0" borderId="0" xfId="0" applyNumberFormat="1" applyFont="1" applyAlignment="1">
      <alignment horizontal="left"/>
    </xf>
    <xf numFmtId="0" fontId="38" fillId="0" borderId="42" xfId="0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38" fillId="0" borderId="0" xfId="0" applyFont="1" applyAlignment="1">
      <alignment horizontal="center"/>
    </xf>
    <xf numFmtId="41" fontId="38" fillId="0" borderId="42" xfId="0" applyNumberFormat="1" applyFont="1" applyBorder="1" applyAlignment="1">
      <alignment horizontal="center"/>
    </xf>
    <xf numFmtId="0" fontId="39" fillId="0" borderId="0" xfId="0" applyFont="1"/>
    <xf numFmtId="0" fontId="40" fillId="0" borderId="0" xfId="0" applyFont="1"/>
  </cellXfs>
  <cellStyles count="4">
    <cellStyle name="Comma" xfId="3" builtinId="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6A6A6"/>
      <color rgb="FFDDE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14</xdr:col>
      <xdr:colOff>599573</xdr:colOff>
      <xdr:row>12</xdr:row>
      <xdr:rowOff>33613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45C25-8784-4050-BDFB-3BC91BA0F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190500"/>
          <a:ext cx="3647573" cy="212911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80214</xdr:rowOff>
    </xdr:from>
    <xdr:to>
      <xdr:col>14</xdr:col>
      <xdr:colOff>599573</xdr:colOff>
      <xdr:row>22</xdr:row>
      <xdr:rowOff>186688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CCA26-669B-4909-9065-92629E63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2366214"/>
          <a:ext cx="3647573" cy="2011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260379</xdr:colOff>
      <xdr:row>36</xdr:row>
      <xdr:rowOff>79383</xdr:rowOff>
    </xdr:from>
    <xdr:to>
      <xdr:col>5</xdr:col>
      <xdr:colOff>315675</xdr:colOff>
      <xdr:row>43</xdr:row>
      <xdr:rowOff>49351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04847A5-B1E9-4DCC-BC6E-522646B4A000}"/>
            </a:ext>
          </a:extLst>
        </xdr:cNvPr>
        <xdr:cNvSpPr>
          <a:spLocks noChangeAspect="1"/>
        </xdr:cNvSpPr>
      </xdr:nvSpPr>
      <xdr:spPr>
        <a:xfrm>
          <a:off x="2097343" y="7046240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</xdr:col>
      <xdr:colOff>463945</xdr:colOff>
      <xdr:row>20</xdr:row>
      <xdr:rowOff>113199</xdr:rowOff>
    </xdr:from>
    <xdr:to>
      <xdr:col>3</xdr:col>
      <xdr:colOff>573661</xdr:colOff>
      <xdr:row>27</xdr:row>
      <xdr:rowOff>97154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EFA856B-548B-42CC-8D89-9AB6A5C1A95D}"/>
            </a:ext>
          </a:extLst>
        </xdr:cNvPr>
        <xdr:cNvSpPr>
          <a:spLocks noChangeAspect="1"/>
        </xdr:cNvSpPr>
      </xdr:nvSpPr>
      <xdr:spPr>
        <a:xfrm>
          <a:off x="1076266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5</xdr:col>
      <xdr:colOff>2392</xdr:colOff>
      <xdr:row>20</xdr:row>
      <xdr:rowOff>140852</xdr:rowOff>
    </xdr:from>
    <xdr:to>
      <xdr:col>7</xdr:col>
      <xdr:colOff>112108</xdr:colOff>
      <xdr:row>27</xdr:row>
      <xdr:rowOff>124807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B81599A-E075-4A8D-A308-5BDBE78388BC}"/>
            </a:ext>
          </a:extLst>
        </xdr:cNvPr>
        <xdr:cNvSpPr>
          <a:spLocks noChangeAspect="1"/>
        </xdr:cNvSpPr>
      </xdr:nvSpPr>
      <xdr:spPr>
        <a:xfrm>
          <a:off x="3063999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Chemicals</a:t>
          </a:r>
        </a:p>
      </xdr:txBody>
    </xdr:sp>
    <xdr:clientData/>
  </xdr:twoCellAnchor>
  <xdr:twoCellAnchor>
    <xdr:from>
      <xdr:col>2</xdr:col>
      <xdr:colOff>47035</xdr:colOff>
      <xdr:row>26</xdr:row>
      <xdr:rowOff>94717</xdr:rowOff>
    </xdr:from>
    <xdr:to>
      <xdr:col>3</xdr:col>
      <xdr:colOff>260379</xdr:colOff>
      <xdr:row>39</xdr:row>
      <xdr:rowOff>159617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B82639C-43A6-4705-83A3-96CD521C4C9F}"/>
            </a:ext>
          </a:extLst>
        </xdr:cNvPr>
        <xdr:cNvCxnSpPr>
          <a:cxnSpLocks/>
          <a:stCxn id="5" idx="3"/>
          <a:endCxn id="2" idx="2"/>
        </xdr:cNvCxnSpPr>
      </xdr:nvCxnSpPr>
      <xdr:spPr>
        <a:xfrm>
          <a:off x="1271678" y="5156574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529018</xdr:colOff>
      <xdr:row>21</xdr:row>
      <xdr:rowOff>143289</xdr:rowOff>
    </xdr:from>
    <xdr:to>
      <xdr:col>12</xdr:col>
      <xdr:colOff>288027</xdr:colOff>
      <xdr:row>28</xdr:row>
      <xdr:rowOff>67885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BDA15A6A-4A83-43C3-A2E0-3DA7C755EDD7}"/>
            </a:ext>
          </a:extLst>
        </xdr:cNvPr>
        <xdr:cNvCxnSpPr>
          <a:stCxn id="6" idx="7"/>
          <a:endCxn id="49" idx="1"/>
        </xdr:cNvCxnSpPr>
      </xdr:nvCxnSpPr>
      <xdr:spPr>
        <a:xfrm rot="16200000" flipH="1">
          <a:off x="5657760" y="3165225"/>
          <a:ext cx="1258096" cy="3432938"/>
        </a:xfrm>
        <a:prstGeom prst="bentConnector3">
          <a:avLst>
            <a:gd name="adj1" fmla="val -551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315675</xdr:colOff>
      <xdr:row>24</xdr:row>
      <xdr:rowOff>9927</xdr:rowOff>
    </xdr:from>
    <xdr:to>
      <xdr:col>9</xdr:col>
      <xdr:colOff>463945</xdr:colOff>
      <xdr:row>39</xdr:row>
      <xdr:rowOff>159617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3729CB4F-1518-4C7C-B5A8-EDAF2A5080B9}"/>
            </a:ext>
          </a:extLst>
        </xdr:cNvPr>
        <xdr:cNvCxnSpPr>
          <a:stCxn id="2" idx="6"/>
          <a:endCxn id="50" idx="2"/>
        </xdr:cNvCxnSpPr>
      </xdr:nvCxnSpPr>
      <xdr:spPr>
        <a:xfrm flipV="1">
          <a:off x="3744675" y="4690784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260379</xdr:colOff>
      <xdr:row>45</xdr:row>
      <xdr:rowOff>68496</xdr:rowOff>
    </xdr:from>
    <xdr:to>
      <xdr:col>5</xdr:col>
      <xdr:colOff>315675</xdr:colOff>
      <xdr:row>52</xdr:row>
      <xdr:rowOff>38464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E55A8CF2-F0B9-4112-B8DA-5CF76A827122}"/>
            </a:ext>
          </a:extLst>
        </xdr:cNvPr>
        <xdr:cNvSpPr>
          <a:spLocks noChangeAspect="1"/>
        </xdr:cNvSpPr>
      </xdr:nvSpPr>
      <xdr:spPr>
        <a:xfrm>
          <a:off x="2097343" y="8749853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4</xdr:col>
      <xdr:colOff>288027</xdr:colOff>
      <xdr:row>43</xdr:row>
      <xdr:rowOff>49351</xdr:rowOff>
    </xdr:from>
    <xdr:to>
      <xdr:col>4</xdr:col>
      <xdr:colOff>288027</xdr:colOff>
      <xdr:row>45</xdr:row>
      <xdr:rowOff>68496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011550E-9189-4810-9800-1543A7593CDF}"/>
            </a:ext>
          </a:extLst>
        </xdr:cNvPr>
        <xdr:cNvCxnSpPr>
          <a:stCxn id="2" idx="4"/>
          <a:endCxn id="38" idx="0"/>
        </xdr:cNvCxnSpPr>
      </xdr:nvCxnSpPr>
      <xdr:spPr>
        <a:xfrm>
          <a:off x="2737313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260379</xdr:colOff>
      <xdr:row>36</xdr:row>
      <xdr:rowOff>79383</xdr:rowOff>
    </xdr:from>
    <xdr:to>
      <xdr:col>13</xdr:col>
      <xdr:colOff>315675</xdr:colOff>
      <xdr:row>43</xdr:row>
      <xdr:rowOff>49351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6E6CE75D-3BBE-4140-BA82-4046075CF33B}"/>
            </a:ext>
          </a:extLst>
        </xdr:cNvPr>
        <xdr:cNvSpPr>
          <a:spLocks noChangeAspect="1"/>
        </xdr:cNvSpPr>
      </xdr:nvSpPr>
      <xdr:spPr>
        <a:xfrm>
          <a:off x="2464736" y="7046240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11</xdr:col>
      <xdr:colOff>233678</xdr:colOff>
      <xdr:row>28</xdr:row>
      <xdr:rowOff>67885</xdr:rowOff>
    </xdr:from>
    <xdr:to>
      <xdr:col>13</xdr:col>
      <xdr:colOff>342375</xdr:colOff>
      <xdr:row>34</xdr:row>
      <xdr:rowOff>2562</xdr:rowOff>
    </xdr:to>
    <xdr:sp macro="" textlink="">
      <xdr:nvSpPr>
        <xdr:cNvPr id="49" name="Flowchart: Magnetic Disk 48">
          <a:extLst>
            <a:ext uri="{FF2B5EF4-FFF2-40B4-BE49-F238E27FC236}">
              <a16:creationId xmlns:a16="http://schemas.microsoft.com/office/drawing/2014/main" id="{657D6A20-4199-4806-9023-5DE41BFF3105}"/>
            </a:ext>
          </a:extLst>
        </xdr:cNvPr>
        <xdr:cNvSpPr/>
      </xdr:nvSpPr>
      <xdr:spPr>
        <a:xfrm>
          <a:off x="2438035" y="5510742"/>
          <a:ext cx="1333340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9</xdr:col>
      <xdr:colOff>463945</xdr:colOff>
      <xdr:row>20</xdr:row>
      <xdr:rowOff>113199</xdr:rowOff>
    </xdr:from>
    <xdr:to>
      <xdr:col>11</xdr:col>
      <xdr:colOff>573661</xdr:colOff>
      <xdr:row>27</xdr:row>
      <xdr:rowOff>97154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E1D050CE-2110-439D-A23B-7EB9D688CB9F}"/>
            </a:ext>
          </a:extLst>
        </xdr:cNvPr>
        <xdr:cNvSpPr>
          <a:spLocks noChangeAspect="1"/>
        </xdr:cNvSpPr>
      </xdr:nvSpPr>
      <xdr:spPr>
        <a:xfrm>
          <a:off x="1443659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13</xdr:col>
      <xdr:colOff>2392</xdr:colOff>
      <xdr:row>20</xdr:row>
      <xdr:rowOff>140852</xdr:rowOff>
    </xdr:from>
    <xdr:to>
      <xdr:col>15</xdr:col>
      <xdr:colOff>112108</xdr:colOff>
      <xdr:row>27</xdr:row>
      <xdr:rowOff>124807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B537717-11AB-42F3-A92C-40AB326B6797}"/>
            </a:ext>
          </a:extLst>
        </xdr:cNvPr>
        <xdr:cNvSpPr>
          <a:spLocks noChangeAspect="1"/>
        </xdr:cNvSpPr>
      </xdr:nvSpPr>
      <xdr:spPr>
        <a:xfrm>
          <a:off x="3431392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Chemicals</a:t>
          </a:r>
        </a:p>
      </xdr:txBody>
    </xdr:sp>
    <xdr:clientData/>
  </xdr:twoCellAnchor>
  <xdr:twoCellAnchor>
    <xdr:from>
      <xdr:col>10</xdr:col>
      <xdr:colOff>47035</xdr:colOff>
      <xdr:row>26</xdr:row>
      <xdr:rowOff>94717</xdr:rowOff>
    </xdr:from>
    <xdr:to>
      <xdr:col>11</xdr:col>
      <xdr:colOff>260379</xdr:colOff>
      <xdr:row>39</xdr:row>
      <xdr:rowOff>159617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8019CA9-99E6-42B5-AEF5-47F67ADDB908}"/>
            </a:ext>
          </a:extLst>
        </xdr:cNvPr>
        <xdr:cNvCxnSpPr>
          <a:cxnSpLocks/>
          <a:stCxn id="50" idx="3"/>
          <a:endCxn id="48" idx="2"/>
        </xdr:cNvCxnSpPr>
      </xdr:nvCxnSpPr>
      <xdr:spPr>
        <a:xfrm>
          <a:off x="1639071" y="5156574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288026</xdr:colOff>
      <xdr:row>34</xdr:row>
      <xdr:rowOff>2562</xdr:rowOff>
    </xdr:from>
    <xdr:to>
      <xdr:col>12</xdr:col>
      <xdr:colOff>288027</xdr:colOff>
      <xdr:row>36</xdr:row>
      <xdr:rowOff>79383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C8DEC3A4-3716-4652-9EC1-A55B1566845B}"/>
            </a:ext>
          </a:extLst>
        </xdr:cNvPr>
        <xdr:cNvCxnSpPr>
          <a:stCxn id="49" idx="3"/>
          <a:endCxn id="48" idx="0"/>
        </xdr:cNvCxnSpPr>
      </xdr:nvCxnSpPr>
      <xdr:spPr>
        <a:xfrm>
          <a:off x="3104705" y="6588419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260379</xdr:colOff>
      <xdr:row>45</xdr:row>
      <xdr:rowOff>68496</xdr:rowOff>
    </xdr:from>
    <xdr:to>
      <xdr:col>13</xdr:col>
      <xdr:colOff>315675</xdr:colOff>
      <xdr:row>52</xdr:row>
      <xdr:rowOff>38464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3E373DB0-F166-41E1-9E92-331EE9B268A2}"/>
            </a:ext>
          </a:extLst>
        </xdr:cNvPr>
        <xdr:cNvSpPr>
          <a:spLocks noChangeAspect="1"/>
        </xdr:cNvSpPr>
      </xdr:nvSpPr>
      <xdr:spPr>
        <a:xfrm>
          <a:off x="2464736" y="8749853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12</xdr:col>
      <xdr:colOff>288027</xdr:colOff>
      <xdr:row>43</xdr:row>
      <xdr:rowOff>49351</xdr:rowOff>
    </xdr:from>
    <xdr:to>
      <xdr:col>12</xdr:col>
      <xdr:colOff>288027</xdr:colOff>
      <xdr:row>45</xdr:row>
      <xdr:rowOff>68496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45C3992-7BE9-4443-A085-4A4AD0ED2AF9}"/>
            </a:ext>
          </a:extLst>
        </xdr:cNvPr>
        <xdr:cNvCxnSpPr>
          <a:stCxn id="48" idx="4"/>
          <a:endCxn id="54" idx="0"/>
        </xdr:cNvCxnSpPr>
      </xdr:nvCxnSpPr>
      <xdr:spPr>
        <a:xfrm>
          <a:off x="3104706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260379</xdr:colOff>
      <xdr:row>36</xdr:row>
      <xdr:rowOff>79383</xdr:rowOff>
    </xdr:from>
    <xdr:to>
      <xdr:col>21</xdr:col>
      <xdr:colOff>315675</xdr:colOff>
      <xdr:row>43</xdr:row>
      <xdr:rowOff>49351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64658AC-103F-4D08-924C-BF8EE34965AD}"/>
            </a:ext>
          </a:extLst>
        </xdr:cNvPr>
        <xdr:cNvSpPr>
          <a:spLocks noChangeAspect="1"/>
        </xdr:cNvSpPr>
      </xdr:nvSpPr>
      <xdr:spPr>
        <a:xfrm>
          <a:off x="7363308" y="7046240"/>
          <a:ext cx="1279938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19</xdr:col>
      <xdr:colOff>233678</xdr:colOff>
      <xdr:row>28</xdr:row>
      <xdr:rowOff>67885</xdr:rowOff>
    </xdr:from>
    <xdr:to>
      <xdr:col>21</xdr:col>
      <xdr:colOff>342375</xdr:colOff>
      <xdr:row>34</xdr:row>
      <xdr:rowOff>2562</xdr:rowOff>
    </xdr:to>
    <xdr:sp macro="" textlink="">
      <xdr:nvSpPr>
        <xdr:cNvPr id="64" name="Flowchart: Magnetic Disk 63">
          <a:extLst>
            <a:ext uri="{FF2B5EF4-FFF2-40B4-BE49-F238E27FC236}">
              <a16:creationId xmlns:a16="http://schemas.microsoft.com/office/drawing/2014/main" id="{B8E6E519-E536-42AD-9257-CB0DC2E46AFF}"/>
            </a:ext>
          </a:extLst>
        </xdr:cNvPr>
        <xdr:cNvSpPr/>
      </xdr:nvSpPr>
      <xdr:spPr>
        <a:xfrm>
          <a:off x="7336607" y="5510742"/>
          <a:ext cx="1333339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17</xdr:col>
      <xdr:colOff>463945</xdr:colOff>
      <xdr:row>20</xdr:row>
      <xdr:rowOff>113199</xdr:rowOff>
    </xdr:from>
    <xdr:to>
      <xdr:col>19</xdr:col>
      <xdr:colOff>573661</xdr:colOff>
      <xdr:row>27</xdr:row>
      <xdr:rowOff>97154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9CF41746-84A4-4647-BA89-0C6A2D4BBFCB}"/>
            </a:ext>
          </a:extLst>
        </xdr:cNvPr>
        <xdr:cNvSpPr>
          <a:spLocks noChangeAspect="1"/>
        </xdr:cNvSpPr>
      </xdr:nvSpPr>
      <xdr:spPr>
        <a:xfrm>
          <a:off x="6342231" y="4032056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21</xdr:col>
      <xdr:colOff>2392</xdr:colOff>
      <xdr:row>20</xdr:row>
      <xdr:rowOff>140852</xdr:rowOff>
    </xdr:from>
    <xdr:to>
      <xdr:col>23</xdr:col>
      <xdr:colOff>112108</xdr:colOff>
      <xdr:row>27</xdr:row>
      <xdr:rowOff>124807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C519D741-773C-4445-A8D0-217547CA401F}"/>
            </a:ext>
          </a:extLst>
        </xdr:cNvPr>
        <xdr:cNvSpPr>
          <a:spLocks noChangeAspect="1"/>
        </xdr:cNvSpPr>
      </xdr:nvSpPr>
      <xdr:spPr>
        <a:xfrm>
          <a:off x="8329963" y="4059709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Chemicals</a:t>
          </a:r>
        </a:p>
      </xdr:txBody>
    </xdr:sp>
    <xdr:clientData/>
  </xdr:twoCellAnchor>
  <xdr:twoCellAnchor>
    <xdr:from>
      <xdr:col>20</xdr:col>
      <xdr:colOff>288026</xdr:colOff>
      <xdr:row>34</xdr:row>
      <xdr:rowOff>2562</xdr:rowOff>
    </xdr:from>
    <xdr:to>
      <xdr:col>20</xdr:col>
      <xdr:colOff>288027</xdr:colOff>
      <xdr:row>36</xdr:row>
      <xdr:rowOff>79383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D951CE8-C476-40C5-BD87-95C8E9557131}"/>
            </a:ext>
          </a:extLst>
        </xdr:cNvPr>
        <xdr:cNvCxnSpPr>
          <a:stCxn id="64" idx="3"/>
          <a:endCxn id="63" idx="0"/>
        </xdr:cNvCxnSpPr>
      </xdr:nvCxnSpPr>
      <xdr:spPr>
        <a:xfrm>
          <a:off x="8003276" y="6588419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260379</xdr:colOff>
      <xdr:row>45</xdr:row>
      <xdr:rowOff>68496</xdr:rowOff>
    </xdr:from>
    <xdr:to>
      <xdr:col>21</xdr:col>
      <xdr:colOff>315675</xdr:colOff>
      <xdr:row>52</xdr:row>
      <xdr:rowOff>38464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326F2E32-8B7A-4D22-9168-5B618E23B75B}"/>
            </a:ext>
          </a:extLst>
        </xdr:cNvPr>
        <xdr:cNvSpPr>
          <a:spLocks noChangeAspect="1"/>
        </xdr:cNvSpPr>
      </xdr:nvSpPr>
      <xdr:spPr>
        <a:xfrm>
          <a:off x="7363308" y="8749853"/>
          <a:ext cx="1279938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20</xdr:col>
      <xdr:colOff>288027</xdr:colOff>
      <xdr:row>43</xdr:row>
      <xdr:rowOff>49351</xdr:rowOff>
    </xdr:from>
    <xdr:to>
      <xdr:col>20</xdr:col>
      <xdr:colOff>288027</xdr:colOff>
      <xdr:row>45</xdr:row>
      <xdr:rowOff>68496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90C6C82-7FC6-4B0E-B35C-BFF8BFBD9AF3}"/>
            </a:ext>
          </a:extLst>
        </xdr:cNvPr>
        <xdr:cNvCxnSpPr>
          <a:stCxn id="63" idx="4"/>
          <a:endCxn id="69" idx="0"/>
        </xdr:cNvCxnSpPr>
      </xdr:nvCxnSpPr>
      <xdr:spPr>
        <a:xfrm>
          <a:off x="8003277" y="8349708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315675</xdr:colOff>
      <xdr:row>24</xdr:row>
      <xdr:rowOff>9927</xdr:rowOff>
    </xdr:from>
    <xdr:to>
      <xdr:col>17</xdr:col>
      <xdr:colOff>463945</xdr:colOff>
      <xdr:row>39</xdr:row>
      <xdr:rowOff>159617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5DC531C9-EF05-4C7F-B0A3-4D944CDDB81E}"/>
            </a:ext>
          </a:extLst>
        </xdr:cNvPr>
        <xdr:cNvCxnSpPr>
          <a:stCxn id="48" idx="6"/>
          <a:endCxn id="65" idx="2"/>
        </xdr:cNvCxnSpPr>
      </xdr:nvCxnSpPr>
      <xdr:spPr>
        <a:xfrm flipV="1">
          <a:off x="8643246" y="4690784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57251</xdr:colOff>
      <xdr:row>20</xdr:row>
      <xdr:rowOff>140851</xdr:rowOff>
    </xdr:from>
    <xdr:to>
      <xdr:col>28</xdr:col>
      <xdr:colOff>288026</xdr:colOff>
      <xdr:row>28</xdr:row>
      <xdr:rowOff>67884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C8BCDEEB-A2C9-474F-B67F-AE2D435B1E69}"/>
            </a:ext>
          </a:extLst>
        </xdr:cNvPr>
        <xdr:cNvCxnSpPr>
          <a:stCxn id="66" idx="0"/>
          <a:endCxn id="79" idx="1"/>
        </xdr:cNvCxnSpPr>
      </xdr:nvCxnSpPr>
      <xdr:spPr>
        <a:xfrm rot="16200000" flipH="1">
          <a:off x="15122550" y="2887302"/>
          <a:ext cx="1451033" cy="3904704"/>
        </a:xfrm>
        <a:prstGeom prst="bentConnector3">
          <a:avLst>
            <a:gd name="adj1" fmla="val -3544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260379</xdr:colOff>
      <xdr:row>36</xdr:row>
      <xdr:rowOff>79383</xdr:rowOff>
    </xdr:from>
    <xdr:to>
      <xdr:col>29</xdr:col>
      <xdr:colOff>315675</xdr:colOff>
      <xdr:row>43</xdr:row>
      <xdr:rowOff>49351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CBE43F93-18ED-4985-B254-577C72BAB2AF}"/>
            </a:ext>
          </a:extLst>
        </xdr:cNvPr>
        <xdr:cNvSpPr>
          <a:spLocks noChangeAspect="1"/>
        </xdr:cNvSpPr>
      </xdr:nvSpPr>
      <xdr:spPr>
        <a:xfrm>
          <a:off x="12261879" y="7100669"/>
          <a:ext cx="1279939" cy="130346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Final Product</a:t>
          </a:r>
        </a:p>
      </xdr:txBody>
    </xdr:sp>
    <xdr:clientData/>
  </xdr:twoCellAnchor>
  <xdr:twoCellAnchor>
    <xdr:from>
      <xdr:col>27</xdr:col>
      <xdr:colOff>233678</xdr:colOff>
      <xdr:row>28</xdr:row>
      <xdr:rowOff>67885</xdr:rowOff>
    </xdr:from>
    <xdr:to>
      <xdr:col>29</xdr:col>
      <xdr:colOff>342375</xdr:colOff>
      <xdr:row>34</xdr:row>
      <xdr:rowOff>2562</xdr:rowOff>
    </xdr:to>
    <xdr:sp macro="" textlink="">
      <xdr:nvSpPr>
        <xdr:cNvPr id="79" name="Flowchart: Magnetic Disk 78">
          <a:extLst>
            <a:ext uri="{FF2B5EF4-FFF2-40B4-BE49-F238E27FC236}">
              <a16:creationId xmlns:a16="http://schemas.microsoft.com/office/drawing/2014/main" id="{303370CF-BE71-4AAD-9BE6-922DC7A85FF1}"/>
            </a:ext>
          </a:extLst>
        </xdr:cNvPr>
        <xdr:cNvSpPr/>
      </xdr:nvSpPr>
      <xdr:spPr>
        <a:xfrm>
          <a:off x="12235178" y="5565171"/>
          <a:ext cx="1333340" cy="1077677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Manufacture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Product</a:t>
          </a:r>
        </a:p>
      </xdr:txBody>
    </xdr:sp>
    <xdr:clientData/>
  </xdr:twoCellAnchor>
  <xdr:twoCellAnchor>
    <xdr:from>
      <xdr:col>25</xdr:col>
      <xdr:colOff>463945</xdr:colOff>
      <xdr:row>20</xdr:row>
      <xdr:rowOff>113199</xdr:rowOff>
    </xdr:from>
    <xdr:to>
      <xdr:col>27</xdr:col>
      <xdr:colOff>573661</xdr:colOff>
      <xdr:row>27</xdr:row>
      <xdr:rowOff>97154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8540021E-00AE-403A-8D2B-D33630E6A576}"/>
            </a:ext>
          </a:extLst>
        </xdr:cNvPr>
        <xdr:cNvSpPr>
          <a:spLocks noChangeAspect="1"/>
        </xdr:cNvSpPr>
      </xdr:nvSpPr>
      <xdr:spPr>
        <a:xfrm>
          <a:off x="11240802" y="4086485"/>
          <a:ext cx="1334359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29</xdr:col>
      <xdr:colOff>2392</xdr:colOff>
      <xdr:row>20</xdr:row>
      <xdr:rowOff>140852</xdr:rowOff>
    </xdr:from>
    <xdr:to>
      <xdr:col>31</xdr:col>
      <xdr:colOff>112108</xdr:colOff>
      <xdr:row>27</xdr:row>
      <xdr:rowOff>124807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8C163318-CCC8-44DC-AFE3-44A6DD9DCFE0}"/>
            </a:ext>
          </a:extLst>
        </xdr:cNvPr>
        <xdr:cNvSpPr>
          <a:spLocks noChangeAspect="1"/>
        </xdr:cNvSpPr>
      </xdr:nvSpPr>
      <xdr:spPr>
        <a:xfrm>
          <a:off x="13228535" y="4114138"/>
          <a:ext cx="1334359" cy="1317455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Produce</a:t>
          </a:r>
        </a:p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Chemicals</a:t>
          </a:r>
        </a:p>
      </xdr:txBody>
    </xdr:sp>
    <xdr:clientData/>
  </xdr:twoCellAnchor>
  <xdr:twoCellAnchor>
    <xdr:from>
      <xdr:col>26</xdr:col>
      <xdr:colOff>47035</xdr:colOff>
      <xdr:row>26</xdr:row>
      <xdr:rowOff>94717</xdr:rowOff>
    </xdr:from>
    <xdr:to>
      <xdr:col>27</xdr:col>
      <xdr:colOff>260379</xdr:colOff>
      <xdr:row>39</xdr:row>
      <xdr:rowOff>159617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B82FF42-3BD6-42C7-AFF3-B7B1F86DF9A0}"/>
            </a:ext>
          </a:extLst>
        </xdr:cNvPr>
        <xdr:cNvCxnSpPr>
          <a:cxnSpLocks/>
          <a:stCxn id="80" idx="3"/>
          <a:endCxn id="78" idx="2"/>
        </xdr:cNvCxnSpPr>
      </xdr:nvCxnSpPr>
      <xdr:spPr>
        <a:xfrm>
          <a:off x="11436214" y="5211003"/>
          <a:ext cx="825665" cy="2541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288026</xdr:colOff>
      <xdr:row>34</xdr:row>
      <xdr:rowOff>2562</xdr:rowOff>
    </xdr:from>
    <xdr:to>
      <xdr:col>28</xdr:col>
      <xdr:colOff>288027</xdr:colOff>
      <xdr:row>36</xdr:row>
      <xdr:rowOff>79383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54A1EC06-EB2A-4B9C-BF9B-2D9D2FEB239D}"/>
            </a:ext>
          </a:extLst>
        </xdr:cNvPr>
        <xdr:cNvCxnSpPr>
          <a:stCxn id="79" idx="3"/>
          <a:endCxn id="78" idx="0"/>
        </xdr:cNvCxnSpPr>
      </xdr:nvCxnSpPr>
      <xdr:spPr>
        <a:xfrm>
          <a:off x="12901847" y="6642848"/>
          <a:ext cx="1" cy="457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260379</xdr:colOff>
      <xdr:row>45</xdr:row>
      <xdr:rowOff>68496</xdr:rowOff>
    </xdr:from>
    <xdr:to>
      <xdr:col>29</xdr:col>
      <xdr:colOff>315675</xdr:colOff>
      <xdr:row>52</xdr:row>
      <xdr:rowOff>38464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7EE5D70-3778-40CA-919D-DC92D9C3BBC3}"/>
            </a:ext>
          </a:extLst>
        </xdr:cNvPr>
        <xdr:cNvSpPr>
          <a:spLocks noChangeAspect="1"/>
        </xdr:cNvSpPr>
      </xdr:nvSpPr>
      <xdr:spPr>
        <a:xfrm>
          <a:off x="17160450" y="8804282"/>
          <a:ext cx="1279939" cy="13034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Demand</a:t>
          </a:r>
        </a:p>
      </xdr:txBody>
    </xdr:sp>
    <xdr:clientData/>
  </xdr:twoCellAnchor>
  <xdr:twoCellAnchor>
    <xdr:from>
      <xdr:col>28</xdr:col>
      <xdr:colOff>288027</xdr:colOff>
      <xdr:row>43</xdr:row>
      <xdr:rowOff>49351</xdr:rowOff>
    </xdr:from>
    <xdr:to>
      <xdr:col>28</xdr:col>
      <xdr:colOff>288027</xdr:colOff>
      <xdr:row>45</xdr:row>
      <xdr:rowOff>68496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F5E7DC2-3FAB-41AB-9E62-3DCDA6BD6CCF}"/>
            </a:ext>
          </a:extLst>
        </xdr:cNvPr>
        <xdr:cNvCxnSpPr>
          <a:stCxn id="78" idx="4"/>
          <a:endCxn id="84" idx="0"/>
        </xdr:cNvCxnSpPr>
      </xdr:nvCxnSpPr>
      <xdr:spPr>
        <a:xfrm>
          <a:off x="17800420" y="8404137"/>
          <a:ext cx="0" cy="400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315675</xdr:colOff>
      <xdr:row>24</xdr:row>
      <xdr:rowOff>9927</xdr:rowOff>
    </xdr:from>
    <xdr:to>
      <xdr:col>25</xdr:col>
      <xdr:colOff>463945</xdr:colOff>
      <xdr:row>39</xdr:row>
      <xdr:rowOff>159617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DF462B4C-C5DC-43B0-98A0-608FABCF66E6}"/>
            </a:ext>
          </a:extLst>
        </xdr:cNvPr>
        <xdr:cNvCxnSpPr>
          <a:stCxn id="63" idx="6"/>
          <a:endCxn id="80" idx="2"/>
        </xdr:cNvCxnSpPr>
      </xdr:nvCxnSpPr>
      <xdr:spPr>
        <a:xfrm flipV="1">
          <a:off x="13541818" y="4745213"/>
          <a:ext cx="2597556" cy="30071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57249</xdr:colOff>
      <xdr:row>20</xdr:row>
      <xdr:rowOff>140852</xdr:rowOff>
    </xdr:from>
    <xdr:to>
      <xdr:col>20</xdr:col>
      <xdr:colOff>288026</xdr:colOff>
      <xdr:row>28</xdr:row>
      <xdr:rowOff>67885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0CEA6E8E-CDF1-433B-B89D-FBE16F2F1ADB}"/>
            </a:ext>
          </a:extLst>
        </xdr:cNvPr>
        <xdr:cNvCxnSpPr>
          <a:stCxn id="51" idx="0"/>
          <a:endCxn id="64" idx="1"/>
        </xdr:cNvCxnSpPr>
      </xdr:nvCxnSpPr>
      <xdr:spPr>
        <a:xfrm rot="16200000" flipH="1">
          <a:off x="10223978" y="2887302"/>
          <a:ext cx="1451033" cy="3904705"/>
        </a:xfrm>
        <a:prstGeom prst="bentConnector3">
          <a:avLst>
            <a:gd name="adj1" fmla="val -335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340179</xdr:colOff>
      <xdr:row>20</xdr:row>
      <xdr:rowOff>81643</xdr:rowOff>
    </xdr:from>
    <xdr:to>
      <xdr:col>36</xdr:col>
      <xdr:colOff>449894</xdr:colOff>
      <xdr:row>27</xdr:row>
      <xdr:rowOff>65598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1E14CBA-7057-4BE5-A3F5-AB426C742460}"/>
            </a:ext>
          </a:extLst>
        </xdr:cNvPr>
        <xdr:cNvSpPr>
          <a:spLocks noChangeAspect="1"/>
        </xdr:cNvSpPr>
      </xdr:nvSpPr>
      <xdr:spPr>
        <a:xfrm>
          <a:off x="21526500" y="4054929"/>
          <a:ext cx="1334358" cy="13174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Inventory</a:t>
          </a:r>
        </a:p>
      </xdr:txBody>
    </xdr:sp>
    <xdr:clientData/>
  </xdr:twoCellAnchor>
  <xdr:twoCellAnchor>
    <xdr:from>
      <xdr:col>29</xdr:col>
      <xdr:colOff>315675</xdr:colOff>
      <xdr:row>23</xdr:row>
      <xdr:rowOff>168871</xdr:rowOff>
    </xdr:from>
    <xdr:to>
      <xdr:col>34</xdr:col>
      <xdr:colOff>340179</xdr:colOff>
      <xdr:row>39</xdr:row>
      <xdr:rowOff>159617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04998B7D-4071-42E6-99D3-E2396C43CDD5}"/>
            </a:ext>
          </a:extLst>
        </xdr:cNvPr>
        <xdr:cNvCxnSpPr>
          <a:stCxn id="78" idx="6"/>
          <a:endCxn id="94" idx="2"/>
        </xdr:cNvCxnSpPr>
      </xdr:nvCxnSpPr>
      <xdr:spPr>
        <a:xfrm flipV="1">
          <a:off x="18440389" y="4713657"/>
          <a:ext cx="3086111" cy="30387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340179</xdr:colOff>
      <xdr:row>45</xdr:row>
      <xdr:rowOff>68496</xdr:rowOff>
    </xdr:from>
    <xdr:to>
      <xdr:col>36</xdr:col>
      <xdr:colOff>395475</xdr:colOff>
      <xdr:row>52</xdr:row>
      <xdr:rowOff>38464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91876122-E722-4912-8076-14C0C4CE73D1}"/>
            </a:ext>
          </a:extLst>
        </xdr:cNvPr>
        <xdr:cNvSpPr>
          <a:spLocks noChangeAspect="1"/>
        </xdr:cNvSpPr>
      </xdr:nvSpPr>
      <xdr:spPr>
        <a:xfrm>
          <a:off x="21526500" y="8804282"/>
          <a:ext cx="1279939" cy="130346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bg1"/>
              </a:solidFill>
            </a:rPr>
            <a:t>Flow</a:t>
          </a:r>
          <a:r>
            <a:rPr lang="en-US" sz="1300" baseline="0">
              <a:solidFill>
                <a:schemeClr val="bg1"/>
              </a:solidFill>
            </a:rPr>
            <a:t> Balance Zero-Out</a:t>
          </a:r>
          <a:endParaRPr lang="en-US" sz="13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199435</xdr:colOff>
      <xdr:row>27</xdr:row>
      <xdr:rowOff>56617</xdr:rowOff>
    </xdr:from>
    <xdr:to>
      <xdr:col>19</xdr:col>
      <xdr:colOff>260379</xdr:colOff>
      <xdr:row>39</xdr:row>
      <xdr:rowOff>159617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38D9DF9-08FE-4435-AE70-05B08A594F3D}"/>
            </a:ext>
          </a:extLst>
        </xdr:cNvPr>
        <xdr:cNvCxnSpPr>
          <a:cxnSpLocks/>
          <a:endCxn id="63" idx="2"/>
        </xdr:cNvCxnSpPr>
      </xdr:nvCxnSpPr>
      <xdr:spPr>
        <a:xfrm>
          <a:off x="11588614" y="5363403"/>
          <a:ext cx="673265" cy="2389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129728</xdr:colOff>
      <xdr:row>42</xdr:row>
      <xdr:rowOff>48962</xdr:rowOff>
    </xdr:from>
    <xdr:to>
      <xdr:col>35</xdr:col>
      <xdr:colOff>367828</xdr:colOff>
      <xdr:row>45</xdr:row>
      <xdr:rowOff>68495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434119E8-A5F1-44DD-B319-114250FC6055}"/>
            </a:ext>
          </a:extLst>
        </xdr:cNvPr>
        <xdr:cNvCxnSpPr>
          <a:stCxn id="78" idx="5"/>
          <a:endCxn id="98" idx="0"/>
        </xdr:cNvCxnSpPr>
      </xdr:nvCxnSpPr>
      <xdr:spPr>
        <a:xfrm rot="16200000" flipH="1">
          <a:off x="19759308" y="6559554"/>
          <a:ext cx="591033" cy="3881412"/>
        </a:xfrm>
        <a:prstGeom prst="bentConnector3">
          <a:avLst>
            <a:gd name="adj1" fmla="val -6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57249</xdr:colOff>
      <xdr:row>20</xdr:row>
      <xdr:rowOff>140853</xdr:rowOff>
    </xdr:from>
    <xdr:to>
      <xdr:col>36</xdr:col>
      <xdr:colOff>395474</xdr:colOff>
      <xdr:row>48</xdr:row>
      <xdr:rowOff>148731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7C6EAA80-CBF7-431F-86C1-A5E813CB5468}"/>
            </a:ext>
          </a:extLst>
        </xdr:cNvPr>
        <xdr:cNvCxnSpPr>
          <a:stCxn id="81" idx="0"/>
          <a:endCxn id="98" idx="6"/>
        </xdr:cNvCxnSpPr>
      </xdr:nvCxnSpPr>
      <xdr:spPr>
        <a:xfrm rot="16200000" flipH="1">
          <a:off x="18129423" y="4779001"/>
          <a:ext cx="5341878" cy="4012153"/>
        </a:xfrm>
        <a:prstGeom prst="bentConnector4">
          <a:avLst>
            <a:gd name="adj1" fmla="val -8864"/>
            <a:gd name="adj2" fmla="val 11519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315675</xdr:colOff>
      <xdr:row>39</xdr:row>
      <xdr:rowOff>159617</xdr:rowOff>
    </xdr:from>
    <xdr:to>
      <xdr:col>35</xdr:col>
      <xdr:colOff>367827</xdr:colOff>
      <xdr:row>52</xdr:row>
      <xdr:rowOff>38464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40922321-7150-4DEB-8F33-8CFE7D4D2157}"/>
            </a:ext>
          </a:extLst>
        </xdr:cNvPr>
        <xdr:cNvCxnSpPr>
          <a:stCxn id="63" idx="6"/>
          <a:endCxn id="98" idx="4"/>
        </xdr:cNvCxnSpPr>
      </xdr:nvCxnSpPr>
      <xdr:spPr>
        <a:xfrm>
          <a:off x="13541818" y="7752403"/>
          <a:ext cx="8624652" cy="2355347"/>
        </a:xfrm>
        <a:prstGeom prst="bentConnector4">
          <a:avLst>
            <a:gd name="adj1" fmla="val 15051"/>
            <a:gd name="adj2" fmla="val 1120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315675</xdr:colOff>
      <xdr:row>39</xdr:row>
      <xdr:rowOff>159617</xdr:rowOff>
    </xdr:from>
    <xdr:to>
      <xdr:col>35</xdr:col>
      <xdr:colOff>367827</xdr:colOff>
      <xdr:row>52</xdr:row>
      <xdr:rowOff>38464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44F3053E-753F-451E-862F-919BB47BED1C}"/>
            </a:ext>
          </a:extLst>
        </xdr:cNvPr>
        <xdr:cNvCxnSpPr>
          <a:stCxn id="48" idx="6"/>
          <a:endCxn id="98" idx="4"/>
        </xdr:cNvCxnSpPr>
      </xdr:nvCxnSpPr>
      <xdr:spPr>
        <a:xfrm>
          <a:off x="8643246" y="7752403"/>
          <a:ext cx="13523224" cy="2355347"/>
        </a:xfrm>
        <a:prstGeom prst="bentConnector4">
          <a:avLst>
            <a:gd name="adj1" fmla="val 9599"/>
            <a:gd name="adj2" fmla="val 1293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294376</xdr:colOff>
      <xdr:row>52</xdr:row>
      <xdr:rowOff>32114</xdr:rowOff>
    </xdr:from>
    <xdr:to>
      <xdr:col>35</xdr:col>
      <xdr:colOff>374176</xdr:colOff>
      <xdr:row>52</xdr:row>
      <xdr:rowOff>44814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F26634BC-041E-4586-80AD-6F713F81FCE4}"/>
            </a:ext>
          </a:extLst>
        </xdr:cNvPr>
        <xdr:cNvCxnSpPr>
          <a:stCxn id="54" idx="4"/>
          <a:endCxn id="98" idx="4"/>
        </xdr:cNvCxnSpPr>
      </xdr:nvCxnSpPr>
      <xdr:spPr>
        <a:xfrm rot="16200000" flipH="1">
          <a:off x="15084873" y="876224"/>
          <a:ext cx="12700" cy="14163193"/>
        </a:xfrm>
        <a:prstGeom prst="bentConnector3">
          <a:avLst>
            <a:gd name="adj1" fmla="val 116571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294377</xdr:colOff>
      <xdr:row>52</xdr:row>
      <xdr:rowOff>32114</xdr:rowOff>
    </xdr:from>
    <xdr:to>
      <xdr:col>35</xdr:col>
      <xdr:colOff>374177</xdr:colOff>
      <xdr:row>52</xdr:row>
      <xdr:rowOff>44814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5170F46F-787A-4350-A405-E421720BF759}"/>
            </a:ext>
          </a:extLst>
        </xdr:cNvPr>
        <xdr:cNvCxnSpPr>
          <a:stCxn id="38" idx="4"/>
          <a:endCxn id="98" idx="4"/>
        </xdr:cNvCxnSpPr>
      </xdr:nvCxnSpPr>
      <xdr:spPr>
        <a:xfrm rot="16200000" flipH="1">
          <a:off x="12635588" y="-1573061"/>
          <a:ext cx="12700" cy="19061764"/>
        </a:xfrm>
        <a:prstGeom prst="bentConnector3">
          <a:avLst>
            <a:gd name="adj1" fmla="val 145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294377</xdr:colOff>
      <xdr:row>52</xdr:row>
      <xdr:rowOff>32114</xdr:rowOff>
    </xdr:from>
    <xdr:to>
      <xdr:col>35</xdr:col>
      <xdr:colOff>374176</xdr:colOff>
      <xdr:row>52</xdr:row>
      <xdr:rowOff>44814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66854410-1B68-4911-948A-967DA98962E8}"/>
            </a:ext>
          </a:extLst>
        </xdr:cNvPr>
        <xdr:cNvCxnSpPr>
          <a:stCxn id="69" idx="4"/>
          <a:endCxn id="98" idx="4"/>
        </xdr:cNvCxnSpPr>
      </xdr:nvCxnSpPr>
      <xdr:spPr>
        <a:xfrm rot="16200000" flipH="1">
          <a:off x="17534159" y="3325510"/>
          <a:ext cx="12700" cy="9264621"/>
        </a:xfrm>
        <a:prstGeom prst="bentConnector3">
          <a:avLst>
            <a:gd name="adj1" fmla="val 865713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294377</xdr:colOff>
      <xdr:row>52</xdr:row>
      <xdr:rowOff>32114</xdr:rowOff>
    </xdr:from>
    <xdr:to>
      <xdr:col>35</xdr:col>
      <xdr:colOff>374177</xdr:colOff>
      <xdr:row>52</xdr:row>
      <xdr:rowOff>44814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533E13AE-AC1D-4E55-81F3-992D078C90C2}"/>
            </a:ext>
          </a:extLst>
        </xdr:cNvPr>
        <xdr:cNvCxnSpPr>
          <a:stCxn id="84" idx="4"/>
          <a:endCxn id="98" idx="4"/>
        </xdr:cNvCxnSpPr>
      </xdr:nvCxnSpPr>
      <xdr:spPr>
        <a:xfrm rot="16200000" flipH="1">
          <a:off x="19983445" y="5774796"/>
          <a:ext cx="12700" cy="4366050"/>
        </a:xfrm>
        <a:prstGeom prst="bentConnector3">
          <a:avLst>
            <a:gd name="adj1" fmla="val 126428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EED5F98-F1DC-41E7-A67F-391784B5E73D}"/>
            </a:ext>
          </a:extLst>
        </xdr:cNvPr>
        <xdr:cNvSpPr>
          <a:spLocks noChangeAspect="1"/>
        </xdr:cNvSpPr>
      </xdr:nvSpPr>
      <xdr:spPr>
        <a:xfrm>
          <a:off x="13313876" y="225825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59ADDE9-D177-4EAD-9B42-9FE8E16A3FEC}"/>
            </a:ext>
          </a:extLst>
        </xdr:cNvPr>
        <xdr:cNvSpPr>
          <a:spLocks noChangeAspect="1"/>
        </xdr:cNvSpPr>
      </xdr:nvSpPr>
      <xdr:spPr>
        <a:xfrm>
          <a:off x="13313876" y="399967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1C8B8922-39E5-4D34-B757-8D894CFD167B}"/>
            </a:ext>
          </a:extLst>
        </xdr:cNvPr>
        <xdr:cNvSpPr/>
      </xdr:nvSpPr>
      <xdr:spPr>
        <a:xfrm>
          <a:off x="7693302" y="1516306"/>
          <a:ext cx="1335156" cy="1051778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7D786962-ADFD-4397-AD0C-74B348B67942}"/>
            </a:ext>
          </a:extLst>
        </xdr:cNvPr>
        <xdr:cNvSpPr/>
      </xdr:nvSpPr>
      <xdr:spPr>
        <a:xfrm>
          <a:off x="7693302" y="3138873"/>
          <a:ext cx="1335156" cy="1045089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04490CE3-9BB0-4635-8AE6-E81CF45AB71C}"/>
            </a:ext>
          </a:extLst>
        </xdr:cNvPr>
        <xdr:cNvSpPr/>
      </xdr:nvSpPr>
      <xdr:spPr>
        <a:xfrm>
          <a:off x="7693302" y="4809060"/>
          <a:ext cx="1335156" cy="1045088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B3143D3-8529-449F-B673-1CFA827B1978}"/>
            </a:ext>
          </a:extLst>
        </xdr:cNvPr>
        <xdr:cNvSpPr>
          <a:spLocks/>
        </xdr:cNvSpPr>
      </xdr:nvSpPr>
      <xdr:spPr>
        <a:xfrm>
          <a:off x="495712" y="225825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843E61F-F966-4C57-B013-7BF067DB7C73}"/>
            </a:ext>
          </a:extLst>
        </xdr:cNvPr>
        <xdr:cNvSpPr>
          <a:spLocks/>
        </xdr:cNvSpPr>
      </xdr:nvSpPr>
      <xdr:spPr>
        <a:xfrm>
          <a:off x="487428" y="399967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64ED418-BBC8-4737-914A-1158D112C64F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28458" y="2042195"/>
          <a:ext cx="4285418" cy="854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87E5141-E5C5-46C1-8D10-9A2EB1328414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9028458" y="2896558"/>
          <a:ext cx="4285418" cy="761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00945A-DEDC-4C34-B652-BAEFCC0E2C9D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9028458" y="2896558"/>
          <a:ext cx="4285418" cy="2431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AB05DA-7281-4F44-9041-9EAC33A334FE}"/>
            </a:ext>
          </a:extLst>
        </xdr:cNvPr>
        <xdr:cNvCxnSpPr>
          <a:stCxn id="4" idx="4"/>
          <a:endCxn id="3" idx="2"/>
        </xdr:cNvCxnSpPr>
      </xdr:nvCxnSpPr>
      <xdr:spPr>
        <a:xfrm>
          <a:off x="9028458" y="2042195"/>
          <a:ext cx="4285418" cy="2588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4316C74-C78E-49D2-AAE9-C1164BA474DB}"/>
            </a:ext>
          </a:extLst>
        </xdr:cNvPr>
        <xdr:cNvCxnSpPr>
          <a:stCxn id="5" idx="4"/>
          <a:endCxn id="3" idx="2"/>
        </xdr:cNvCxnSpPr>
      </xdr:nvCxnSpPr>
      <xdr:spPr>
        <a:xfrm>
          <a:off x="9028458" y="3658016"/>
          <a:ext cx="4285418" cy="9731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BAD3B62-AF31-493B-8B24-618C48BE555F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9028458" y="4631173"/>
          <a:ext cx="4285418" cy="697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4BC39E9-F4A5-4304-B3CD-CA8DCBF1CB52}"/>
            </a:ext>
          </a:extLst>
        </xdr:cNvPr>
        <xdr:cNvCxnSpPr>
          <a:stCxn id="7" idx="6"/>
          <a:endCxn id="25" idx="2"/>
        </xdr:cNvCxnSpPr>
      </xdr:nvCxnSpPr>
      <xdr:spPr>
        <a:xfrm flipV="1">
          <a:off x="1769246" y="2042195"/>
          <a:ext cx="2889663" cy="8543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DA9D1D1-0A98-429A-B126-9F750EDB4B14}"/>
            </a:ext>
          </a:extLst>
        </xdr:cNvPr>
        <xdr:cNvCxnSpPr>
          <a:stCxn id="7" idx="6"/>
          <a:endCxn id="26" idx="2"/>
        </xdr:cNvCxnSpPr>
      </xdr:nvCxnSpPr>
      <xdr:spPr>
        <a:xfrm>
          <a:off x="1769246" y="2896557"/>
          <a:ext cx="2889663" cy="7614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5F85DA8-8031-40E2-8A2C-0FAC1F5EFEBA}"/>
            </a:ext>
          </a:extLst>
        </xdr:cNvPr>
        <xdr:cNvCxnSpPr>
          <a:stCxn id="7" idx="6"/>
          <a:endCxn id="27" idx="2"/>
        </xdr:cNvCxnSpPr>
      </xdr:nvCxnSpPr>
      <xdr:spPr>
        <a:xfrm>
          <a:off x="1769246" y="2896557"/>
          <a:ext cx="2889663" cy="24316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A9BB259-3413-4D35-8DB1-500A0D2AFBE3}"/>
            </a:ext>
          </a:extLst>
        </xdr:cNvPr>
        <xdr:cNvCxnSpPr>
          <a:stCxn id="8" idx="6"/>
          <a:endCxn id="25" idx="2"/>
        </xdr:cNvCxnSpPr>
      </xdr:nvCxnSpPr>
      <xdr:spPr>
        <a:xfrm flipV="1">
          <a:off x="1760962" y="2042195"/>
          <a:ext cx="2897947" cy="2588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03F64F-9B2C-47D0-941C-FA051357C3BB}"/>
            </a:ext>
          </a:extLst>
        </xdr:cNvPr>
        <xdr:cNvCxnSpPr>
          <a:stCxn id="8" idx="6"/>
          <a:endCxn id="26" idx="2"/>
        </xdr:cNvCxnSpPr>
      </xdr:nvCxnSpPr>
      <xdr:spPr>
        <a:xfrm flipV="1">
          <a:off x="1760962" y="3658016"/>
          <a:ext cx="2897947" cy="9731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3C0AD4A-F485-45A7-A09B-31DF98060F35}"/>
            </a:ext>
          </a:extLst>
        </xdr:cNvPr>
        <xdr:cNvCxnSpPr>
          <a:stCxn id="8" idx="6"/>
          <a:endCxn id="27" idx="2"/>
        </xdr:cNvCxnSpPr>
      </xdr:nvCxnSpPr>
      <xdr:spPr>
        <a:xfrm>
          <a:off x="1760962" y="4631172"/>
          <a:ext cx="2897947" cy="6970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2236116-D518-40F2-81C9-6927E06313BB}"/>
            </a:ext>
          </a:extLst>
        </xdr:cNvPr>
        <xdr:cNvSpPr>
          <a:spLocks noChangeAspect="1"/>
        </xdr:cNvSpPr>
      </xdr:nvSpPr>
      <xdr:spPr>
        <a:xfrm>
          <a:off x="13313876" y="5888408"/>
          <a:ext cx="1335157" cy="1292962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7B66BC7-7466-4F80-AE34-0D7456954C94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28458" y="2042195"/>
          <a:ext cx="4285418" cy="448929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9C96231-5053-4ED0-A288-28BA149A0C70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9028458" y="3658016"/>
          <a:ext cx="4285418" cy="28734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A89A974-229F-465A-AB40-DFB4B5E0372A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9028458" y="5328202"/>
          <a:ext cx="4285418" cy="1203286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25" name="Flowchart: Magnetic Disk 24">
          <a:extLst>
            <a:ext uri="{FF2B5EF4-FFF2-40B4-BE49-F238E27FC236}">
              <a16:creationId xmlns:a16="http://schemas.microsoft.com/office/drawing/2014/main" id="{A472FF2C-223C-49FF-BFA1-33A7170C5B21}"/>
            </a:ext>
          </a:extLst>
        </xdr:cNvPr>
        <xdr:cNvSpPr/>
      </xdr:nvSpPr>
      <xdr:spPr>
        <a:xfrm>
          <a:off x="4658909" y="1516306"/>
          <a:ext cx="1335156" cy="105177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26" name="Flowchart: Magnetic Disk 25">
          <a:extLst>
            <a:ext uri="{FF2B5EF4-FFF2-40B4-BE49-F238E27FC236}">
              <a16:creationId xmlns:a16="http://schemas.microsoft.com/office/drawing/2014/main" id="{18C8EB68-05E3-444C-BFB1-D02C168DCF52}"/>
            </a:ext>
          </a:extLst>
        </xdr:cNvPr>
        <xdr:cNvSpPr/>
      </xdr:nvSpPr>
      <xdr:spPr>
        <a:xfrm>
          <a:off x="4658909" y="3138873"/>
          <a:ext cx="1335156" cy="1045089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BFAFCB71-4811-4C16-A8AC-51BB76329C5A}"/>
            </a:ext>
          </a:extLst>
        </xdr:cNvPr>
        <xdr:cNvSpPr/>
      </xdr:nvSpPr>
      <xdr:spPr>
        <a:xfrm>
          <a:off x="4658909" y="4809060"/>
          <a:ext cx="1335156" cy="104508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A9D41FB-FFB1-44DB-8902-7402051047CA}"/>
            </a:ext>
          </a:extLst>
        </xdr:cNvPr>
        <xdr:cNvCxnSpPr/>
      </xdr:nvCxnSpPr>
      <xdr:spPr>
        <a:xfrm>
          <a:off x="6021161" y="1778454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340EE40-795D-4F2C-976A-02D4EE3B1131}"/>
            </a:ext>
          </a:extLst>
        </xdr:cNvPr>
        <xdr:cNvCxnSpPr/>
      </xdr:nvCxnSpPr>
      <xdr:spPr>
        <a:xfrm>
          <a:off x="6023882" y="2243819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E2744F8-073D-4556-9468-FB334A44D9CD}"/>
            </a:ext>
          </a:extLst>
        </xdr:cNvPr>
        <xdr:cNvCxnSpPr/>
      </xdr:nvCxnSpPr>
      <xdr:spPr>
        <a:xfrm>
          <a:off x="6010276" y="3488872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D38AE15-AF1F-41C1-B84D-D0FAAC76CF8B}"/>
            </a:ext>
          </a:extLst>
        </xdr:cNvPr>
        <xdr:cNvCxnSpPr/>
      </xdr:nvCxnSpPr>
      <xdr:spPr>
        <a:xfrm>
          <a:off x="6012997" y="3954237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CD7EF67-1FB6-4D9B-9E51-88D0A89CFAF2}"/>
            </a:ext>
          </a:extLst>
        </xdr:cNvPr>
        <xdr:cNvCxnSpPr/>
      </xdr:nvCxnSpPr>
      <xdr:spPr>
        <a:xfrm>
          <a:off x="6026605" y="5131255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A37BA739-C295-4F49-8CAD-1A3F4641D41E}"/>
            </a:ext>
          </a:extLst>
        </xdr:cNvPr>
        <xdr:cNvCxnSpPr/>
      </xdr:nvCxnSpPr>
      <xdr:spPr>
        <a:xfrm>
          <a:off x="6029326" y="5596620"/>
          <a:ext cx="1651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B3784C34-586F-40B4-A18A-677356395B16}"/>
            </a:ext>
          </a:extLst>
        </xdr:cNvPr>
        <xdr:cNvSpPr>
          <a:spLocks noChangeAspect="1"/>
        </xdr:cNvSpPr>
      </xdr:nvSpPr>
      <xdr:spPr>
        <a:xfrm>
          <a:off x="7638577" y="6665217"/>
          <a:ext cx="1335157" cy="1290721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BC9CEC9-17FF-48F2-BA59-72365C5473E7}"/>
            </a:ext>
          </a:extLst>
        </xdr:cNvPr>
        <xdr:cNvCxnSpPr>
          <a:cxnSpLocks/>
          <a:stCxn id="25" idx="4"/>
          <a:endCxn id="34" idx="2"/>
        </xdr:cNvCxnSpPr>
      </xdr:nvCxnSpPr>
      <xdr:spPr>
        <a:xfrm>
          <a:off x="5994065" y="2042195"/>
          <a:ext cx="1644512" cy="527090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94F83E1-8EB0-422B-919D-E0216ADECF3E}"/>
            </a:ext>
          </a:extLst>
        </xdr:cNvPr>
        <xdr:cNvCxnSpPr>
          <a:cxnSpLocks/>
          <a:stCxn id="26" idx="4"/>
          <a:endCxn id="34" idx="2"/>
        </xdr:cNvCxnSpPr>
      </xdr:nvCxnSpPr>
      <xdr:spPr>
        <a:xfrm>
          <a:off x="5994065" y="3662819"/>
          <a:ext cx="1644512" cy="365028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1627410-1E0E-48C1-9B7C-5A419D836D18}"/>
            </a:ext>
          </a:extLst>
        </xdr:cNvPr>
        <xdr:cNvCxnSpPr>
          <a:cxnSpLocks/>
          <a:stCxn id="27" idx="4"/>
          <a:endCxn id="34" idx="2"/>
        </xdr:cNvCxnSpPr>
      </xdr:nvCxnSpPr>
      <xdr:spPr>
        <a:xfrm>
          <a:off x="5994065" y="5333005"/>
          <a:ext cx="1644512" cy="198009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5">
      <a:dk1>
        <a:srgbClr val="393939"/>
      </a:dk1>
      <a:lt1>
        <a:sysClr val="window" lastClr="FFFFFF"/>
      </a:lt1>
      <a:dk2>
        <a:srgbClr val="393939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9BC-BA2B-429E-B1C6-5B95A570E231}">
  <dimension ref="B1:F9"/>
  <sheetViews>
    <sheetView showGridLines="0" zoomScale="115" zoomScaleNormal="115" workbookViewId="0">
      <selection activeCell="C32" sqref="C32"/>
    </sheetView>
  </sheetViews>
  <sheetFormatPr defaultRowHeight="15" x14ac:dyDescent="0.25"/>
  <cols>
    <col min="1" max="1" width="2.7109375" customWidth="1"/>
    <col min="2" max="6" width="16.7109375" customWidth="1"/>
  </cols>
  <sheetData>
    <row r="1" spans="2:6" s="15" customFormat="1" x14ac:dyDescent="0.25"/>
    <row r="2" spans="2:6" x14ac:dyDescent="0.25">
      <c r="B2" s="11" t="s">
        <v>2</v>
      </c>
      <c r="C2" s="10" t="s">
        <v>1</v>
      </c>
      <c r="D2" s="9" t="s">
        <v>0</v>
      </c>
      <c r="E2" s="19" t="s">
        <v>4</v>
      </c>
      <c r="F2" s="8" t="s">
        <v>3</v>
      </c>
    </row>
    <row r="3" spans="2:6" x14ac:dyDescent="0.25">
      <c r="B3" s="5"/>
      <c r="C3" s="6"/>
      <c r="D3" s="7"/>
      <c r="E3" s="20"/>
      <c r="F3" s="2"/>
    </row>
    <row r="4" spans="2:6" s="1" customFormat="1" x14ac:dyDescent="0.25">
      <c r="B4" s="28"/>
      <c r="C4" s="29"/>
      <c r="D4" s="30"/>
      <c r="E4" s="31"/>
      <c r="F4" s="32"/>
    </row>
    <row r="5" spans="2:6" x14ac:dyDescent="0.25">
      <c r="B5" s="18"/>
      <c r="C5" s="26"/>
      <c r="D5" s="27"/>
      <c r="E5" s="25"/>
      <c r="F5" s="12"/>
    </row>
    <row r="6" spans="2:6" x14ac:dyDescent="0.25">
      <c r="B6" s="3"/>
      <c r="C6" s="16"/>
      <c r="D6" s="21"/>
      <c r="E6" s="23"/>
      <c r="F6" s="13"/>
    </row>
    <row r="7" spans="2:6" x14ac:dyDescent="0.25">
      <c r="B7" s="4"/>
      <c r="C7" s="17"/>
      <c r="D7" s="22"/>
      <c r="E7" s="24"/>
      <c r="F7" s="13"/>
    </row>
    <row r="9" spans="2:6" x14ac:dyDescent="0.25">
      <c r="D9" s="14"/>
      <c r="F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CE3-6374-400F-883E-506732118FF2}">
  <dimension ref="B1:M21"/>
  <sheetViews>
    <sheetView showGridLines="0" zoomScale="115" zoomScaleNormal="115" workbookViewId="0"/>
  </sheetViews>
  <sheetFormatPr defaultRowHeight="15" x14ac:dyDescent="0.25"/>
  <cols>
    <col min="1" max="1" width="2.7109375" style="34" customWidth="1"/>
    <col min="2" max="6" width="16.7109375" style="34" customWidth="1"/>
    <col min="7" max="16384" width="9.140625" style="34"/>
  </cols>
  <sheetData>
    <row r="1" spans="2:13" s="15" customFormat="1" x14ac:dyDescent="0.25">
      <c r="I1" s="1" t="s">
        <v>16</v>
      </c>
    </row>
    <row r="2" spans="2:13" ht="30" x14ac:dyDescent="0.25">
      <c r="B2" s="44" t="s">
        <v>5</v>
      </c>
      <c r="C2" s="43" t="s">
        <v>6</v>
      </c>
      <c r="D2" s="43" t="s">
        <v>7</v>
      </c>
      <c r="E2" s="41" t="s">
        <v>3</v>
      </c>
      <c r="F2" s="42" t="s">
        <v>8</v>
      </c>
      <c r="I2" s="51" t="s">
        <v>19</v>
      </c>
      <c r="J2" s="50" t="s">
        <v>17</v>
      </c>
      <c r="K2" s="51" t="s">
        <v>11</v>
      </c>
      <c r="L2" s="51" t="s">
        <v>12</v>
      </c>
      <c r="M2" s="51" t="s">
        <v>8</v>
      </c>
    </row>
    <row r="3" spans="2:13" x14ac:dyDescent="0.25">
      <c r="B3" s="35" t="s">
        <v>13</v>
      </c>
      <c r="C3" s="36">
        <v>2</v>
      </c>
      <c r="D3" s="36">
        <v>4</v>
      </c>
      <c r="E3" s="37">
        <v>200</v>
      </c>
      <c r="F3" s="47">
        <v>30</v>
      </c>
      <c r="I3" s="34" t="str">
        <f>B3</f>
        <v>High</v>
      </c>
      <c r="J3" s="49">
        <v>810</v>
      </c>
      <c r="K3" s="14">
        <f t="shared" ref="K3:L5" si="0">$J3 * C3</f>
        <v>1620</v>
      </c>
      <c r="L3" s="14">
        <f t="shared" si="0"/>
        <v>3240</v>
      </c>
      <c r="M3" s="14">
        <f>$J3 * F3</f>
        <v>24300</v>
      </c>
    </row>
    <row r="4" spans="2:13" s="1" customFormat="1" x14ac:dyDescent="0.25">
      <c r="B4" s="35" t="s">
        <v>14</v>
      </c>
      <c r="C4" s="36">
        <v>3</v>
      </c>
      <c r="D4" s="36">
        <v>2</v>
      </c>
      <c r="E4" s="37">
        <v>200</v>
      </c>
      <c r="F4" s="47">
        <v>20</v>
      </c>
      <c r="I4" s="34" t="str">
        <f>B4</f>
        <v>Semi</v>
      </c>
      <c r="J4" s="48">
        <v>540</v>
      </c>
      <c r="K4" s="14">
        <f t="shared" si="0"/>
        <v>1620</v>
      </c>
      <c r="L4" s="14">
        <f t="shared" si="0"/>
        <v>1080</v>
      </c>
      <c r="M4" s="14">
        <f>$J4 * F4</f>
        <v>10800</v>
      </c>
    </row>
    <row r="5" spans="2:13" x14ac:dyDescent="0.25">
      <c r="B5" s="35" t="s">
        <v>9</v>
      </c>
      <c r="C5" s="36">
        <v>5</v>
      </c>
      <c r="D5" s="36">
        <v>7</v>
      </c>
      <c r="E5" s="37">
        <v>150</v>
      </c>
      <c r="F5" s="47">
        <v>50</v>
      </c>
      <c r="I5" s="34" t="str">
        <f>B5</f>
        <v>Flat</v>
      </c>
      <c r="J5" s="52">
        <v>152</v>
      </c>
      <c r="K5" s="14">
        <f t="shared" si="0"/>
        <v>760</v>
      </c>
      <c r="L5" s="14">
        <f t="shared" si="0"/>
        <v>1064</v>
      </c>
      <c r="M5" s="14">
        <f>$J5 * F5</f>
        <v>7600</v>
      </c>
    </row>
    <row r="6" spans="2:13" x14ac:dyDescent="0.25">
      <c r="I6" s="53" t="s">
        <v>18</v>
      </c>
      <c r="J6" s="53"/>
      <c r="K6" s="54">
        <f>SUM(K3:K5)</f>
        <v>4000</v>
      </c>
      <c r="L6" s="54">
        <f>SUM(L3:L5)</f>
        <v>5384</v>
      </c>
      <c r="M6" s="54">
        <f>SUM(M3:M5)</f>
        <v>42700</v>
      </c>
    </row>
    <row r="7" spans="2:13" x14ac:dyDescent="0.25">
      <c r="C7" s="45" t="s">
        <v>11</v>
      </c>
      <c r="D7" s="45" t="s">
        <v>12</v>
      </c>
    </row>
    <row r="8" spans="2:13" x14ac:dyDescent="0.25">
      <c r="B8" s="38" t="s">
        <v>10</v>
      </c>
      <c r="C8" s="39">
        <v>4000</v>
      </c>
      <c r="D8" s="39">
        <v>6000</v>
      </c>
    </row>
    <row r="10" spans="2:13" x14ac:dyDescent="0.25">
      <c r="D10" s="40"/>
      <c r="F10" s="40"/>
    </row>
    <row r="17" spans="2:5" x14ac:dyDescent="0.25">
      <c r="B17" s="34" t="s">
        <v>20</v>
      </c>
    </row>
    <row r="18" spans="2:5" x14ac:dyDescent="0.25">
      <c r="B18" s="46">
        <v>0.3</v>
      </c>
    </row>
    <row r="19" spans="2:5" x14ac:dyDescent="0.25">
      <c r="B19" s="46">
        <v>0.2</v>
      </c>
    </row>
    <row r="21" spans="2:5" x14ac:dyDescent="0.25">
      <c r="B21" s="55" t="s">
        <v>13</v>
      </c>
      <c r="C21" s="55" t="s">
        <v>15</v>
      </c>
      <c r="D21" s="56">
        <f>B18 / B19</f>
        <v>1.4999999999999998</v>
      </c>
      <c r="E21" s="5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E74-F2B4-43A4-8A9E-3B1507BD2849}">
  <dimension ref="B2:H49"/>
  <sheetViews>
    <sheetView topLeftCell="A23" zoomScale="175" zoomScaleNormal="175" workbookViewId="0">
      <selection activeCell="E36" sqref="E36"/>
    </sheetView>
  </sheetViews>
  <sheetFormatPr defaultRowHeight="15" x14ac:dyDescent="0.25"/>
  <cols>
    <col min="1" max="1" width="2.7109375" customWidth="1"/>
    <col min="3" max="3" width="9.140625" style="33"/>
    <col min="7" max="7" width="3.7109375" style="61" customWidth="1"/>
  </cols>
  <sheetData>
    <row r="2" spans="3:8" s="58" customFormat="1" x14ac:dyDescent="0.25">
      <c r="C2" s="57"/>
      <c r="D2" s="58" t="str">
        <f t="shared" ref="D2:E2" si="0">D9</f>
        <v>Product 1</v>
      </c>
      <c r="E2" s="58" t="str">
        <f t="shared" si="0"/>
        <v>Product 2</v>
      </c>
      <c r="F2" s="58" t="s">
        <v>18</v>
      </c>
      <c r="H2" s="58" t="s">
        <v>21</v>
      </c>
    </row>
    <row r="3" spans="3:8" x14ac:dyDescent="0.25">
      <c r="C3" s="33" t="s">
        <v>22</v>
      </c>
      <c r="D3" s="59">
        <v>320</v>
      </c>
      <c r="E3" s="59">
        <v>360</v>
      </c>
      <c r="F3" s="60">
        <f>SUM(D3:E3)</f>
        <v>680</v>
      </c>
      <c r="G3" s="61" t="s">
        <v>23</v>
      </c>
      <c r="H3" s="48">
        <v>700</v>
      </c>
    </row>
    <row r="4" spans="3:8" x14ac:dyDescent="0.25">
      <c r="C4" s="33" t="s">
        <v>24</v>
      </c>
      <c r="E4" s="48">
        <f>E3 - D3</f>
        <v>40</v>
      </c>
      <c r="F4" s="60">
        <f>E4</f>
        <v>40</v>
      </c>
      <c r="G4" s="61" t="s">
        <v>23</v>
      </c>
      <c r="H4" s="48">
        <v>350</v>
      </c>
    </row>
    <row r="6" spans="3:8" s="58" customFormat="1" x14ac:dyDescent="0.25">
      <c r="C6" s="57"/>
      <c r="D6" s="58" t="str">
        <f t="shared" ref="D6:E6" si="1">D9</f>
        <v>Product 1</v>
      </c>
      <c r="E6" s="58" t="str">
        <f t="shared" si="1"/>
        <v>Product 2</v>
      </c>
      <c r="H6" s="58" t="s">
        <v>8</v>
      </c>
    </row>
    <row r="7" spans="3:8" x14ac:dyDescent="0.25">
      <c r="C7" s="33" t="s">
        <v>25</v>
      </c>
      <c r="D7" s="48">
        <v>8</v>
      </c>
      <c r="E7" s="48">
        <v>5</v>
      </c>
      <c r="H7" s="62">
        <f>SUMPRODUCT(D7:E7, $D$3:$E$3)</f>
        <v>4360</v>
      </c>
    </row>
    <row r="9" spans="3:8" s="58" customFormat="1" x14ac:dyDescent="0.25">
      <c r="C9" s="57"/>
      <c r="D9" s="58" t="s">
        <v>26</v>
      </c>
      <c r="E9" s="58" t="s">
        <v>27</v>
      </c>
      <c r="F9" s="58" t="s">
        <v>18</v>
      </c>
      <c r="H9" s="58" t="str">
        <f>H2</f>
        <v>Capacity</v>
      </c>
    </row>
    <row r="10" spans="3:8" x14ac:dyDescent="0.25">
      <c r="C10" s="33" t="s">
        <v>28</v>
      </c>
      <c r="D10" s="48">
        <v>2</v>
      </c>
      <c r="E10" s="48">
        <v>1</v>
      </c>
      <c r="F10" s="62">
        <f>SUMPRODUCT(D10:E10, $D$3:$E$3)</f>
        <v>1000</v>
      </c>
      <c r="G10" s="61" t="s">
        <v>23</v>
      </c>
      <c r="H10" s="48">
        <v>1000</v>
      </c>
    </row>
    <row r="11" spans="3:8" x14ac:dyDescent="0.25">
      <c r="C11" s="33" t="s">
        <v>29</v>
      </c>
      <c r="D11" s="48">
        <v>3</v>
      </c>
      <c r="E11" s="48">
        <v>4</v>
      </c>
      <c r="F11" s="62">
        <f>SUMPRODUCT(D11:E11, $D$3:$E$3)</f>
        <v>2400</v>
      </c>
      <c r="G11" s="61" t="s">
        <v>23</v>
      </c>
      <c r="H11" s="48">
        <v>2400</v>
      </c>
    </row>
    <row r="26" spans="2:3" x14ac:dyDescent="0.25">
      <c r="C26" t="s">
        <v>30</v>
      </c>
    </row>
    <row r="27" spans="2:3" x14ac:dyDescent="0.25">
      <c r="C27" t="s">
        <v>31</v>
      </c>
    </row>
    <row r="28" spans="2:3" x14ac:dyDescent="0.25">
      <c r="C28" s="63"/>
    </row>
    <row r="29" spans="2:3" x14ac:dyDescent="0.25">
      <c r="B29" t="s">
        <v>32</v>
      </c>
      <c r="C29" s="63" t="s">
        <v>35</v>
      </c>
    </row>
    <row r="30" spans="2:3" x14ac:dyDescent="0.25">
      <c r="B30" t="s">
        <v>33</v>
      </c>
      <c r="C30" s="63" t="s">
        <v>36</v>
      </c>
    </row>
    <row r="31" spans="2:3" x14ac:dyDescent="0.25">
      <c r="C31" s="63"/>
    </row>
    <row r="32" spans="2:3" x14ac:dyDescent="0.25">
      <c r="B32" t="s">
        <v>34</v>
      </c>
      <c r="C32" s="63"/>
    </row>
    <row r="33" spans="3:5" x14ac:dyDescent="0.25">
      <c r="C33" s="63"/>
    </row>
    <row r="34" spans="3:5" x14ac:dyDescent="0.25">
      <c r="C34" s="63"/>
    </row>
    <row r="35" spans="3:5" x14ac:dyDescent="0.25">
      <c r="C35" s="63" t="s">
        <v>37</v>
      </c>
      <c r="D35">
        <v>194.595</v>
      </c>
      <c r="E35" s="64">
        <f>D35 / $D$37</f>
        <v>0.30000046249974949</v>
      </c>
    </row>
    <row r="36" spans="3:5" x14ac:dyDescent="0.25">
      <c r="C36" s="63" t="s">
        <v>38</v>
      </c>
      <c r="D36">
        <v>454.05399999999997</v>
      </c>
      <c r="E36" s="64">
        <f>D36 / $D$37</f>
        <v>0.69999953750025046</v>
      </c>
    </row>
    <row r="37" spans="3:5" x14ac:dyDescent="0.25">
      <c r="C37" s="63"/>
      <c r="D37">
        <f>SUM(D35:D36)</f>
        <v>648.649</v>
      </c>
    </row>
    <row r="38" spans="3:5" x14ac:dyDescent="0.25">
      <c r="C38" s="63"/>
    </row>
    <row r="39" spans="3:5" x14ac:dyDescent="0.25">
      <c r="C39" s="63"/>
    </row>
    <row r="40" spans="3:5" x14ac:dyDescent="0.25">
      <c r="C40" s="63"/>
    </row>
    <row r="41" spans="3:5" x14ac:dyDescent="0.25">
      <c r="C41" s="63"/>
    </row>
    <row r="42" spans="3:5" x14ac:dyDescent="0.25">
      <c r="C42" s="63"/>
    </row>
    <row r="43" spans="3:5" x14ac:dyDescent="0.25">
      <c r="C43" s="63"/>
    </row>
    <row r="44" spans="3:5" x14ac:dyDescent="0.25">
      <c r="C44" s="63"/>
    </row>
    <row r="45" spans="3:5" x14ac:dyDescent="0.25">
      <c r="C45" s="63"/>
    </row>
    <row r="46" spans="3:5" x14ac:dyDescent="0.25">
      <c r="C46" s="63"/>
    </row>
    <row r="47" spans="3:5" x14ac:dyDescent="0.25">
      <c r="C47" s="63"/>
    </row>
    <row r="48" spans="3:5" x14ac:dyDescent="0.25">
      <c r="C48" s="63"/>
    </row>
    <row r="49" spans="3:3" x14ac:dyDescent="0.25">
      <c r="C49" s="6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94CA-8698-4BF8-8E4C-86FEAEE73544}">
  <dimension ref="A1:AR75"/>
  <sheetViews>
    <sheetView showGridLines="0" tabSelected="1" topLeftCell="B1" zoomScale="76" zoomScaleNormal="76" workbookViewId="0">
      <pane ySplit="11" topLeftCell="A14" activePane="bottomLeft" state="frozen"/>
      <selection pane="bottomLeft" activeCell="B14" sqref="B14"/>
    </sheetView>
  </sheetViews>
  <sheetFormatPr defaultRowHeight="15" outlineLevelRow="1" x14ac:dyDescent="0.25"/>
  <cols>
    <col min="1" max="1" width="14.7109375" style="153" customWidth="1"/>
    <col min="2" max="16384" width="9.140625" style="153"/>
  </cols>
  <sheetData>
    <row r="1" spans="1:44" hidden="1" outlineLevel="1" x14ac:dyDescent="0.25"/>
    <row r="2" spans="1:44" s="151" customFormat="1" ht="18.75" hidden="1" outlineLevel="1" x14ac:dyDescent="0.3">
      <c r="C2" s="149"/>
      <c r="D2" s="149"/>
      <c r="E2" s="149" t="s">
        <v>185</v>
      </c>
      <c r="F2" s="149"/>
      <c r="G2" s="149"/>
      <c r="H2" s="150"/>
      <c r="K2" s="149"/>
      <c r="L2" s="149"/>
      <c r="M2" s="149" t="s">
        <v>186</v>
      </c>
      <c r="N2" s="149"/>
      <c r="O2" s="149"/>
      <c r="S2" s="149"/>
      <c r="T2" s="149"/>
      <c r="U2" s="149" t="s">
        <v>187</v>
      </c>
      <c r="V2" s="149"/>
      <c r="W2" s="152"/>
      <c r="X2" s="153"/>
      <c r="AH2" s="153"/>
      <c r="AI2" s="153"/>
      <c r="AJ2" s="153"/>
      <c r="AK2" s="153"/>
      <c r="AL2" s="153"/>
      <c r="AM2" s="153"/>
      <c r="AN2" s="153"/>
      <c r="AO2" s="153"/>
      <c r="AP2" s="153"/>
      <c r="AQ2" s="153"/>
      <c r="AR2" s="153"/>
    </row>
    <row r="3" spans="1:44" hidden="1" outlineLevel="1" x14ac:dyDescent="0.25"/>
    <row r="4" spans="1:44" hidden="1" outlineLevel="1" x14ac:dyDescent="0.25"/>
    <row r="5" spans="1:44" hidden="1" outlineLevel="1" x14ac:dyDescent="0.25">
      <c r="C5" s="153" t="s">
        <v>188</v>
      </c>
      <c r="I5" s="154" t="s">
        <v>197</v>
      </c>
      <c r="Q5" s="154" t="s">
        <v>198</v>
      </c>
      <c r="W5" s="153" t="s">
        <v>189</v>
      </c>
    </row>
    <row r="6" spans="1:44" hidden="1" outlineLevel="1" x14ac:dyDescent="0.25">
      <c r="C6" s="153" t="s">
        <v>1</v>
      </c>
      <c r="I6" s="154" t="s">
        <v>199</v>
      </c>
      <c r="Q6" s="155" t="s">
        <v>200</v>
      </c>
    </row>
    <row r="7" spans="1:44" hidden="1" outlineLevel="1" x14ac:dyDescent="0.25">
      <c r="C7" s="153" t="s">
        <v>190</v>
      </c>
      <c r="I7" s="155" t="s">
        <v>201</v>
      </c>
      <c r="Q7" s="154" t="s">
        <v>202</v>
      </c>
    </row>
    <row r="8" spans="1:44" hidden="1" outlineLevel="1" x14ac:dyDescent="0.25">
      <c r="A8" s="187"/>
      <c r="C8" s="153" t="s">
        <v>191</v>
      </c>
      <c r="Q8" s="154" t="s">
        <v>203</v>
      </c>
    </row>
    <row r="9" spans="1:44" hidden="1" outlineLevel="1" x14ac:dyDescent="0.25">
      <c r="Q9" s="154" t="s">
        <v>204</v>
      </c>
    </row>
    <row r="10" spans="1:44" hidden="1" outlineLevel="1" x14ac:dyDescent="0.25">
      <c r="Q10" s="155" t="s">
        <v>192</v>
      </c>
    </row>
    <row r="11" spans="1:44" s="156" customFormat="1" hidden="1" outlineLevel="1" x14ac:dyDescent="0.25"/>
    <row r="12" spans="1:44" collapsed="1" x14ac:dyDescent="0.25"/>
    <row r="16" spans="1:44" s="184" customFormat="1" ht="23.25" x14ac:dyDescent="0.35">
      <c r="C16" s="182"/>
      <c r="D16" s="182"/>
      <c r="E16" s="182" t="s">
        <v>193</v>
      </c>
      <c r="F16" s="182"/>
      <c r="G16" s="182"/>
      <c r="H16" s="183"/>
      <c r="K16" s="182"/>
      <c r="L16" s="182"/>
      <c r="M16" s="182" t="s">
        <v>194</v>
      </c>
      <c r="N16" s="182"/>
      <c r="O16" s="182"/>
      <c r="S16" s="182"/>
      <c r="T16" s="182"/>
      <c r="U16" s="182" t="s">
        <v>195</v>
      </c>
      <c r="V16" s="182"/>
      <c r="W16" s="185"/>
      <c r="X16" s="186"/>
      <c r="AA16" s="182"/>
      <c r="AB16" s="182"/>
      <c r="AC16" s="182" t="s">
        <v>196</v>
      </c>
      <c r="AD16" s="182"/>
      <c r="AE16" s="185"/>
      <c r="AH16" s="182"/>
      <c r="AI16" s="182"/>
      <c r="AJ16" s="182" t="s">
        <v>211</v>
      </c>
      <c r="AK16" s="182"/>
      <c r="AL16" s="185"/>
      <c r="AM16" s="186"/>
      <c r="AN16" s="186"/>
      <c r="AO16" s="186"/>
      <c r="AP16" s="186"/>
      <c r="AQ16" s="186"/>
      <c r="AR16" s="186"/>
    </row>
    <row r="18" spans="2:35" x14ac:dyDescent="0.25">
      <c r="I18" s="158" t="s">
        <v>214</v>
      </c>
      <c r="Q18" s="158" t="s">
        <v>214</v>
      </c>
      <c r="Y18" s="158" t="s">
        <v>215</v>
      </c>
      <c r="AF18" s="158" t="s">
        <v>216</v>
      </c>
    </row>
    <row r="19" spans="2:35" x14ac:dyDescent="0.25">
      <c r="O19" s="158"/>
      <c r="W19" s="158"/>
      <c r="AE19" s="158"/>
    </row>
    <row r="20" spans="2:35" x14ac:dyDescent="0.25">
      <c r="G20" s="179"/>
      <c r="O20" s="179"/>
      <c r="W20" s="179"/>
      <c r="AE20" s="179"/>
    </row>
    <row r="21" spans="2:35" x14ac:dyDescent="0.25">
      <c r="B21" s="180">
        <v>2000</v>
      </c>
      <c r="C21" s="178"/>
      <c r="F21" s="180">
        <v>7500</v>
      </c>
      <c r="K21" s="181">
        <v>0</v>
      </c>
      <c r="N21" s="180">
        <v>9000</v>
      </c>
      <c r="S21" s="181">
        <v>0</v>
      </c>
      <c r="V21" s="180">
        <v>8500</v>
      </c>
      <c r="AA21" s="181">
        <v>0</v>
      </c>
      <c r="AD21" s="180">
        <v>9200</v>
      </c>
    </row>
    <row r="22" spans="2:35" x14ac:dyDescent="0.25">
      <c r="AI22" s="180">
        <v>2000</v>
      </c>
    </row>
    <row r="30" spans="2:35" x14ac:dyDescent="0.25">
      <c r="J30" s="157"/>
      <c r="R30" s="157"/>
      <c r="Z30" s="157"/>
    </row>
    <row r="36" spans="2:34" x14ac:dyDescent="0.25">
      <c r="B36" s="157" t="s">
        <v>225</v>
      </c>
      <c r="E36" s="178"/>
      <c r="F36" s="178"/>
      <c r="H36" s="178"/>
      <c r="K36" s="157" t="s">
        <v>217</v>
      </c>
      <c r="M36" s="178"/>
      <c r="N36" s="178" t="s">
        <v>212</v>
      </c>
      <c r="P36" s="178"/>
      <c r="S36" s="157" t="s">
        <v>217</v>
      </c>
      <c r="U36" s="178"/>
      <c r="V36" s="178" t="s">
        <v>212</v>
      </c>
      <c r="X36" s="178"/>
      <c r="AA36" s="157" t="s">
        <v>217</v>
      </c>
      <c r="AC36" s="178"/>
      <c r="AD36" s="178" t="s">
        <v>212</v>
      </c>
      <c r="AF36" s="178"/>
      <c r="AG36" s="178"/>
    </row>
    <row r="39" spans="2:34" x14ac:dyDescent="0.25">
      <c r="H39" s="153" t="s">
        <v>213</v>
      </c>
      <c r="P39" s="153" t="s">
        <v>213</v>
      </c>
      <c r="X39" s="153" t="s">
        <v>213</v>
      </c>
      <c r="AG39" s="153" t="s">
        <v>223</v>
      </c>
    </row>
    <row r="42" spans="2:34" x14ac:dyDescent="0.25">
      <c r="AH42" s="153" t="s">
        <v>224</v>
      </c>
    </row>
    <row r="45" spans="2:34" x14ac:dyDescent="0.25">
      <c r="F45" s="153" t="s">
        <v>219</v>
      </c>
      <c r="N45" s="153" t="s">
        <v>220</v>
      </c>
      <c r="V45" s="153" t="s">
        <v>221</v>
      </c>
      <c r="AD45" s="153" t="s">
        <v>222</v>
      </c>
    </row>
    <row r="53" spans="1:31" x14ac:dyDescent="0.25">
      <c r="AE53" s="153" t="s">
        <v>218</v>
      </c>
    </row>
    <row r="55" spans="1:31" x14ac:dyDescent="0.25">
      <c r="Z55" s="153" t="s">
        <v>224</v>
      </c>
    </row>
    <row r="57" spans="1:31" x14ac:dyDescent="0.25">
      <c r="Y57" s="153" t="s">
        <v>224</v>
      </c>
    </row>
    <row r="59" spans="1:31" x14ac:dyDescent="0.25">
      <c r="X59" s="153" t="s">
        <v>224</v>
      </c>
    </row>
    <row r="61" spans="1:31" x14ac:dyDescent="0.25">
      <c r="V61" s="153" t="s">
        <v>224</v>
      </c>
    </row>
    <row r="63" spans="1:31" x14ac:dyDescent="0.25">
      <c r="T63" s="153" t="s">
        <v>224</v>
      </c>
    </row>
    <row r="64" spans="1:31" x14ac:dyDescent="0.25">
      <c r="A64"/>
    </row>
    <row r="67" spans="2:8" x14ac:dyDescent="0.25">
      <c r="D67" s="157" t="s">
        <v>210</v>
      </c>
      <c r="E67" s="159">
        <v>11</v>
      </c>
    </row>
    <row r="69" spans="2:8" x14ac:dyDescent="0.25">
      <c r="B69" s="160"/>
      <c r="C69" s="160"/>
      <c r="D69" s="160"/>
      <c r="E69" s="161" t="s">
        <v>193</v>
      </c>
      <c r="F69" s="161" t="s">
        <v>194</v>
      </c>
      <c r="G69" s="161" t="s">
        <v>195</v>
      </c>
      <c r="H69" s="161" t="s">
        <v>196</v>
      </c>
    </row>
    <row r="70" spans="2:8" x14ac:dyDescent="0.25">
      <c r="B70" s="167" t="s">
        <v>205</v>
      </c>
      <c r="C70" s="168"/>
      <c r="D70" s="169"/>
      <c r="E70" s="162">
        <v>7500</v>
      </c>
      <c r="F70" s="162">
        <v>9000</v>
      </c>
      <c r="G70" s="162">
        <v>8500</v>
      </c>
      <c r="H70" s="163">
        <v>9200</v>
      </c>
    </row>
    <row r="71" spans="2:8" x14ac:dyDescent="0.25">
      <c r="B71" s="170" t="s">
        <v>206</v>
      </c>
      <c r="C71" s="171"/>
      <c r="D71" s="172"/>
      <c r="E71" s="164">
        <v>2.5</v>
      </c>
      <c r="F71" s="164">
        <v>2.5</v>
      </c>
      <c r="G71" s="164">
        <v>3</v>
      </c>
      <c r="H71" s="165">
        <v>3.5</v>
      </c>
    </row>
    <row r="72" spans="2:8" x14ac:dyDescent="0.25">
      <c r="B72" s="170" t="s">
        <v>207</v>
      </c>
      <c r="C72" s="171"/>
      <c r="D72" s="172"/>
      <c r="E72" s="16">
        <v>2000</v>
      </c>
      <c r="F72" s="16">
        <v>2500</v>
      </c>
      <c r="G72" s="16">
        <v>2800</v>
      </c>
      <c r="H72" s="166">
        <v>2500</v>
      </c>
    </row>
    <row r="73" spans="2:8" x14ac:dyDescent="0.25">
      <c r="B73" s="170" t="s">
        <v>208</v>
      </c>
      <c r="C73" s="171"/>
      <c r="D73" s="172"/>
      <c r="E73" s="16">
        <v>3000</v>
      </c>
      <c r="F73" s="16">
        <v>3000</v>
      </c>
      <c r="G73" s="16">
        <v>5000</v>
      </c>
      <c r="H73" s="166">
        <v>5000</v>
      </c>
    </row>
    <row r="74" spans="2:8" x14ac:dyDescent="0.25">
      <c r="B74" s="173" t="s">
        <v>209</v>
      </c>
      <c r="C74" s="174"/>
      <c r="D74" s="175"/>
      <c r="E74" s="176">
        <v>38</v>
      </c>
      <c r="F74" s="176">
        <v>40</v>
      </c>
      <c r="G74" s="176">
        <v>42</v>
      </c>
      <c r="H74" s="177">
        <v>42</v>
      </c>
    </row>
    <row r="75" spans="2:8" x14ac:dyDescent="0.25">
      <c r="B75"/>
      <c r="C75"/>
      <c r="D75"/>
      <c r="E75"/>
      <c r="F75"/>
      <c r="G75"/>
      <c r="H7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1D80-83EE-4887-909C-81F12E89EE50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126" customWidth="1"/>
    <col min="2" max="2" width="9.140625" style="66"/>
    <col min="3" max="27" width="9.140625" style="67"/>
    <col min="28" max="34" width="15.7109375" style="67" customWidth="1"/>
    <col min="35" max="35" width="9.140625" style="67"/>
    <col min="36" max="36" width="9.140625" style="68"/>
    <col min="37" max="37" width="30.140625" style="68" bestFit="1" customWidth="1"/>
    <col min="38" max="38" width="13" style="67" bestFit="1" customWidth="1"/>
    <col min="39" max="39" width="9.42578125" style="67" bestFit="1" customWidth="1"/>
    <col min="40" max="40" width="9.140625" style="67"/>
    <col min="41" max="41" width="12" style="68" bestFit="1" customWidth="1"/>
    <col min="42" max="42" width="12" style="67" customWidth="1"/>
    <col min="43" max="43" width="42" style="67" bestFit="1" customWidth="1"/>
    <col min="44" max="44" width="12.140625" style="66" bestFit="1" customWidth="1"/>
    <col min="45" max="45" width="15" style="66" bestFit="1" customWidth="1"/>
    <col min="46" max="46" width="11.5703125" style="67" bestFit="1" customWidth="1"/>
    <col min="47" max="47" width="26.85546875" style="67" bestFit="1" customWidth="1"/>
    <col min="48" max="52" width="9.140625" style="67"/>
    <col min="53" max="53" width="27.85546875" style="67" customWidth="1" outlineLevel="1"/>
    <col min="54" max="58" width="9.140625" style="67" customWidth="1" outlineLevel="1"/>
    <col min="59" max="59" width="10.7109375" style="68" customWidth="1" outlineLevel="1"/>
    <col min="60" max="61" width="9.140625" style="67" customWidth="1" outlineLevel="1"/>
    <col min="62" max="16384" width="9.140625" style="67"/>
  </cols>
  <sheetData>
    <row r="1" spans="1:60" x14ac:dyDescent="0.3">
      <c r="A1" s="65"/>
    </row>
    <row r="2" spans="1:60" s="72" customFormat="1" ht="21" x14ac:dyDescent="0.35">
      <c r="A2" s="69"/>
      <c r="B2" s="70"/>
      <c r="C2" s="71" t="s">
        <v>39</v>
      </c>
      <c r="D2" s="71"/>
      <c r="I2" s="71"/>
      <c r="J2" s="71" t="s">
        <v>40</v>
      </c>
      <c r="K2" s="71"/>
      <c r="N2" s="71"/>
      <c r="O2" s="71" t="s">
        <v>41</v>
      </c>
      <c r="P2" s="71"/>
      <c r="W2" s="71"/>
      <c r="X2" s="71" t="s">
        <v>42</v>
      </c>
      <c r="Y2" s="71"/>
      <c r="AA2" s="67"/>
      <c r="AB2" s="73" t="s">
        <v>43</v>
      </c>
      <c r="AC2" s="73"/>
      <c r="AD2" s="73"/>
      <c r="AE2" s="73"/>
      <c r="AF2" s="73"/>
      <c r="AG2" s="73"/>
      <c r="AH2" s="67"/>
      <c r="AI2" s="67"/>
      <c r="AJ2" s="68"/>
      <c r="AK2" s="68"/>
      <c r="AO2" s="74"/>
      <c r="AR2" s="75"/>
      <c r="AS2" s="75"/>
      <c r="BG2" s="74"/>
    </row>
    <row r="3" spans="1:60" s="72" customFormat="1" ht="21" x14ac:dyDescent="0.35">
      <c r="A3" s="69"/>
      <c r="B3" s="75"/>
      <c r="AA3" s="67"/>
      <c r="AI3" s="67"/>
      <c r="AJ3" s="68"/>
      <c r="AK3" s="68"/>
      <c r="AO3" s="74"/>
      <c r="AR3" s="75"/>
      <c r="AS3" s="75"/>
      <c r="BG3" s="74"/>
    </row>
    <row r="4" spans="1:60" x14ac:dyDescent="0.3">
      <c r="A4" s="65"/>
      <c r="AA4" s="76"/>
      <c r="AB4" s="77" t="s">
        <v>44</v>
      </c>
      <c r="AC4" s="77"/>
      <c r="AD4" s="77"/>
      <c r="AE4" s="77"/>
      <c r="AF4" s="77"/>
      <c r="AG4" s="77"/>
    </row>
    <row r="5" spans="1:60" ht="37.5" x14ac:dyDescent="0.3">
      <c r="A5" s="65"/>
      <c r="J5" s="67">
        <v>0</v>
      </c>
      <c r="O5" s="67">
        <v>0</v>
      </c>
      <c r="AB5" s="78" t="s">
        <v>45</v>
      </c>
      <c r="AC5" s="78" t="s">
        <v>46</v>
      </c>
      <c r="AD5" s="78" t="s">
        <v>47</v>
      </c>
      <c r="AE5" s="78" t="s">
        <v>48</v>
      </c>
      <c r="AF5" s="78" t="s">
        <v>49</v>
      </c>
      <c r="AG5" s="78" t="s">
        <v>50</v>
      </c>
      <c r="AK5" s="79"/>
      <c r="AL5" s="79" t="s">
        <v>51</v>
      </c>
      <c r="AM5" s="79" t="s">
        <v>52</v>
      </c>
      <c r="AN5" s="79" t="s">
        <v>53</v>
      </c>
      <c r="AO5" s="68" t="s">
        <v>54</v>
      </c>
      <c r="AQ5" s="80" t="s">
        <v>55</v>
      </c>
      <c r="BB5" s="67" t="s">
        <v>56</v>
      </c>
      <c r="BC5" s="67" t="s">
        <v>57</v>
      </c>
      <c r="BD5" s="67" t="s">
        <v>51</v>
      </c>
      <c r="BE5" s="67" t="s">
        <v>53</v>
      </c>
      <c r="BF5" s="67" t="s">
        <v>52</v>
      </c>
      <c r="BH5" s="67" t="s">
        <v>58</v>
      </c>
    </row>
    <row r="6" spans="1:60" x14ac:dyDescent="0.3">
      <c r="A6" s="65"/>
      <c r="L6" s="81" t="s">
        <v>59</v>
      </c>
      <c r="M6" s="81"/>
      <c r="AB6" s="82" t="s">
        <v>60</v>
      </c>
      <c r="AC6" s="83">
        <v>2000</v>
      </c>
      <c r="AD6" s="84">
        <v>12</v>
      </c>
      <c r="AE6" s="85">
        <f>AC6 / AD6</f>
        <v>166.66666666666666</v>
      </c>
      <c r="AF6" s="84">
        <v>100</v>
      </c>
      <c r="AG6" s="86">
        <f>AF6 * AD6</f>
        <v>1200</v>
      </c>
      <c r="AK6" s="68" t="s">
        <v>61</v>
      </c>
      <c r="AL6" s="87">
        <f t="array" ref="AL6:AL8">TRANSPOSE(AC18:AE18)</f>
        <v>191.66666666666666</v>
      </c>
      <c r="AM6" s="67" t="s">
        <v>62</v>
      </c>
      <c r="AN6" s="67" t="s">
        <v>62</v>
      </c>
      <c r="AO6" s="68" t="s">
        <v>63</v>
      </c>
      <c r="AQ6" s="66" t="str">
        <f>_xlfn.TEXTJOIN(CHAR(9), FALSE, AK6,ROUND(AL6,2),AM6:AO6)</f>
        <v>[Specialist, ScranMult ]	191.67	.	.	# Cost of Transportation + Labor per Unit of Output (see screenshot)</v>
      </c>
      <c r="BA6" t="s">
        <v>64</v>
      </c>
      <c r="BB6" s="67">
        <v>166.7</v>
      </c>
      <c r="BC6" s="67">
        <v>300</v>
      </c>
      <c r="BD6" s="67">
        <v>466.7</v>
      </c>
      <c r="BE6" s="67">
        <v>100</v>
      </c>
      <c r="BF6" s="67" t="s">
        <v>62</v>
      </c>
      <c r="BG6" s="68" t="s">
        <v>65</v>
      </c>
      <c r="BH6" s="67" t="s">
        <v>66</v>
      </c>
    </row>
    <row r="7" spans="1:60" x14ac:dyDescent="0.3">
      <c r="A7" s="65"/>
      <c r="L7" s="81"/>
      <c r="M7" s="81"/>
      <c r="AB7" s="88" t="s">
        <v>67</v>
      </c>
      <c r="AC7" s="89">
        <v>1700</v>
      </c>
      <c r="AD7" s="90">
        <v>10</v>
      </c>
      <c r="AE7" s="91">
        <f>AC7 / AD7</f>
        <v>170</v>
      </c>
      <c r="AF7" s="90">
        <v>200</v>
      </c>
      <c r="AG7" s="92">
        <f>AF7 * AD7</f>
        <v>2000</v>
      </c>
      <c r="AK7" s="68" t="s">
        <v>68</v>
      </c>
      <c r="AL7" s="87">
        <v>187.5</v>
      </c>
      <c r="AM7" s="67" t="s">
        <v>62</v>
      </c>
      <c r="AN7" s="67" t="s">
        <v>62</v>
      </c>
      <c r="AQ7" s="66" t="str">
        <f t="shared" ref="AQ7:AQ11" si="0">_xlfn.TEXTJOIN(CHAR(9), FALSE, AK7,ROUND(AL7,2),AM7:AO7)</f>
        <v xml:space="preserve">[Specialist, UticaMult]	187.5	.	.	</v>
      </c>
      <c r="BA7" t="s">
        <v>69</v>
      </c>
      <c r="BB7" s="67">
        <v>166.7</v>
      </c>
      <c r="BC7" s="67">
        <v>250</v>
      </c>
      <c r="BD7" s="67">
        <v>416.7</v>
      </c>
      <c r="BE7" s="67">
        <v>100</v>
      </c>
      <c r="BF7" s="67" t="s">
        <v>62</v>
      </c>
      <c r="BG7" s="68" t="s">
        <v>70</v>
      </c>
      <c r="BH7" s="67" t="s">
        <v>71</v>
      </c>
    </row>
    <row r="8" spans="1:60" x14ac:dyDescent="0.3">
      <c r="A8" s="65"/>
      <c r="C8" s="67">
        <v>1200</v>
      </c>
      <c r="L8" s="81" t="s">
        <v>72</v>
      </c>
      <c r="M8" s="81"/>
      <c r="X8" s="67">
        <v>-1000</v>
      </c>
      <c r="AB8" s="65"/>
      <c r="AC8" s="66"/>
      <c r="AI8" s="65"/>
      <c r="AK8" s="68" t="s">
        <v>73</v>
      </c>
      <c r="AL8" s="87">
        <v>189.58333333333331</v>
      </c>
      <c r="AM8" s="67" t="s">
        <v>62</v>
      </c>
      <c r="AN8" s="67" t="s">
        <v>62</v>
      </c>
      <c r="AQ8" s="66" t="str">
        <f t="shared" si="0"/>
        <v xml:space="preserve">[Specialist, StamMult ]	189.58	.	.	</v>
      </c>
      <c r="BA8" t="s">
        <v>74</v>
      </c>
      <c r="BB8" s="67">
        <v>166.7</v>
      </c>
      <c r="BC8" s="67">
        <v>275</v>
      </c>
      <c r="BD8" s="67">
        <v>441.7</v>
      </c>
      <c r="BE8" s="67">
        <v>100</v>
      </c>
      <c r="BF8" s="67" t="s">
        <v>62</v>
      </c>
      <c r="BG8" s="68" t="s">
        <v>75</v>
      </c>
      <c r="BH8" s="67" t="s">
        <v>76</v>
      </c>
    </row>
    <row r="9" spans="1:60" x14ac:dyDescent="0.3">
      <c r="A9" s="65"/>
      <c r="F9" s="65" t="str">
        <f>AF18</f>
        <v>(191.67,0,∞)</v>
      </c>
      <c r="L9" s="81"/>
      <c r="M9" s="81"/>
      <c r="T9" s="66" t="s">
        <v>77</v>
      </c>
      <c r="AB9" s="77" t="s">
        <v>78</v>
      </c>
      <c r="AC9" s="77"/>
      <c r="AD9" s="77"/>
      <c r="AE9" s="77"/>
      <c r="AI9" s="65"/>
      <c r="AK9" s="68" t="s">
        <v>79</v>
      </c>
      <c r="AL9" s="87">
        <f t="array" ref="AL9:AL11">TRANSPOSE(AC19:AE19)</f>
        <v>200</v>
      </c>
      <c r="AM9" s="67" t="s">
        <v>62</v>
      </c>
      <c r="AN9" s="67" t="s">
        <v>62</v>
      </c>
      <c r="AQ9" s="66" t="str">
        <f t="shared" si="0"/>
        <v xml:space="preserve">[Generalist, ScranMult ]	200	.	.	</v>
      </c>
      <c r="BA9" t="s">
        <v>80</v>
      </c>
      <c r="BB9" s="67">
        <v>170</v>
      </c>
      <c r="BC9" s="67">
        <v>300</v>
      </c>
      <c r="BD9" s="67">
        <v>470</v>
      </c>
      <c r="BE9" s="67">
        <v>200</v>
      </c>
      <c r="BF9" s="67" t="s">
        <v>62</v>
      </c>
      <c r="BG9" s="68" t="s">
        <v>81</v>
      </c>
      <c r="BH9" s="67" t="s">
        <v>82</v>
      </c>
    </row>
    <row r="10" spans="1:60" x14ac:dyDescent="0.3">
      <c r="A10" s="65"/>
      <c r="E10" s="65"/>
      <c r="L10" s="81"/>
      <c r="M10" s="81"/>
      <c r="AB10" s="93"/>
      <c r="AC10" s="93" t="s">
        <v>83</v>
      </c>
      <c r="AD10" s="93" t="s">
        <v>84</v>
      </c>
      <c r="AE10" s="93" t="s">
        <v>85</v>
      </c>
      <c r="AI10" s="65"/>
      <c r="AK10" s="68" t="s">
        <v>86</v>
      </c>
      <c r="AL10" s="87">
        <v>195</v>
      </c>
      <c r="AM10" s="67" t="s">
        <v>62</v>
      </c>
      <c r="AN10" s="67" t="s">
        <v>62</v>
      </c>
      <c r="AQ10" s="66" t="str">
        <f t="shared" si="0"/>
        <v xml:space="preserve">[Generalist, UticaMult]	195	.	.	</v>
      </c>
      <c r="BA10" t="s">
        <v>87</v>
      </c>
      <c r="BB10" s="67">
        <v>170</v>
      </c>
      <c r="BC10" s="67">
        <v>250</v>
      </c>
      <c r="BD10" s="67">
        <v>420</v>
      </c>
      <c r="BE10" s="67">
        <v>200</v>
      </c>
      <c r="BF10" s="67" t="s">
        <v>62</v>
      </c>
      <c r="BG10" s="68" t="s">
        <v>88</v>
      </c>
      <c r="BH10" s="67" t="s">
        <v>89</v>
      </c>
    </row>
    <row r="11" spans="1:60" x14ac:dyDescent="0.3">
      <c r="A11" s="65"/>
      <c r="H11" s="68" t="str">
        <f>AF19</f>
        <v>(200.00,0,∞)</v>
      </c>
      <c r="I11" s="68"/>
      <c r="J11" s="68"/>
      <c r="K11" s="68"/>
      <c r="L11" s="81"/>
      <c r="M11" s="81"/>
      <c r="AB11" s="94" t="s">
        <v>90</v>
      </c>
      <c r="AC11" s="95">
        <v>300</v>
      </c>
      <c r="AD11" s="96">
        <v>250</v>
      </c>
      <c r="AE11" s="97">
        <v>275</v>
      </c>
      <c r="AK11" s="68" t="s">
        <v>91</v>
      </c>
      <c r="AL11" s="87">
        <v>197.5</v>
      </c>
      <c r="AM11" s="67" t="s">
        <v>62</v>
      </c>
      <c r="AN11" s="67" t="s">
        <v>62</v>
      </c>
      <c r="AQ11" s="66" t="str">
        <f t="shared" si="0"/>
        <v xml:space="preserve">[Generalist, StamMult ]	197.5	.	.	</v>
      </c>
      <c r="BA11" t="s">
        <v>92</v>
      </c>
      <c r="BB11" s="67">
        <v>170</v>
      </c>
      <c r="BC11" s="67">
        <v>275</v>
      </c>
      <c r="BD11" s="67">
        <v>445</v>
      </c>
      <c r="BE11" s="67">
        <v>200</v>
      </c>
      <c r="BF11" s="67" t="s">
        <v>62</v>
      </c>
      <c r="BG11" s="68" t="s">
        <v>93</v>
      </c>
      <c r="BH11" s="67" t="s">
        <v>94</v>
      </c>
    </row>
    <row r="12" spans="1:60" x14ac:dyDescent="0.3">
      <c r="A12" s="65"/>
      <c r="J12" s="67">
        <v>0</v>
      </c>
      <c r="L12" s="81"/>
      <c r="M12" s="81"/>
      <c r="O12" s="67">
        <v>0</v>
      </c>
      <c r="T12" s="66" t="s">
        <v>95</v>
      </c>
      <c r="AB12" s="98" t="s">
        <v>96</v>
      </c>
      <c r="AC12" s="99"/>
      <c r="AD12" s="99"/>
      <c r="AE12" s="100"/>
      <c r="AL12" s="87"/>
      <c r="AU12" s="66"/>
      <c r="BA12" t="s">
        <v>97</v>
      </c>
      <c r="BB12" s="67">
        <v>90</v>
      </c>
      <c r="BC12" s="67">
        <v>8</v>
      </c>
      <c r="BD12" s="67">
        <v>98</v>
      </c>
      <c r="BE12" s="67">
        <v>505</v>
      </c>
      <c r="BF12" s="67" t="s">
        <v>62</v>
      </c>
      <c r="BG12" s="68" t="s">
        <v>98</v>
      </c>
      <c r="BH12" s="67" t="s">
        <v>99</v>
      </c>
    </row>
    <row r="13" spans="1:60" x14ac:dyDescent="0.3">
      <c r="A13" s="65"/>
      <c r="H13" s="67" t="str">
        <f>AG18</f>
        <v>(187.50,0,∞)</v>
      </c>
      <c r="I13" s="65"/>
      <c r="J13" s="65"/>
      <c r="K13" s="65"/>
      <c r="L13" s="81" t="s">
        <v>100</v>
      </c>
      <c r="M13" s="81"/>
      <c r="AB13" s="101" t="s">
        <v>60</v>
      </c>
      <c r="AC13" s="102">
        <f t="shared" ref="AC13:AE14" si="1">AC$11 / $AD6</f>
        <v>25</v>
      </c>
      <c r="AD13" s="102">
        <f t="shared" si="1"/>
        <v>20.833333333333332</v>
      </c>
      <c r="AE13" s="103">
        <f t="shared" si="1"/>
        <v>22.916666666666668</v>
      </c>
      <c r="AK13" s="68" t="s">
        <v>101</v>
      </c>
      <c r="AL13" s="87">
        <v>1</v>
      </c>
      <c r="AM13" s="67" t="s">
        <v>62</v>
      </c>
      <c r="AN13" s="67">
        <f>AC24</f>
        <v>505</v>
      </c>
      <c r="AQ13" s="66" t="str">
        <f t="shared" ref="AQ13:AQ18" si="2">_xlfn.TEXTJOIN(CHAR(9), FALSE, AK13,ROUND(AL13,2),AM13:AO13)</f>
        <v xml:space="preserve">[ScranMult, Scranton]	1	.	505	</v>
      </c>
      <c r="AU13" s="66"/>
      <c r="BA13" t="s">
        <v>102</v>
      </c>
      <c r="BB13" s="67">
        <v>90</v>
      </c>
      <c r="BC13" s="67">
        <v>15</v>
      </c>
      <c r="BD13" s="67">
        <v>105</v>
      </c>
      <c r="BE13" s="67">
        <v>505</v>
      </c>
      <c r="BF13" s="67" t="s">
        <v>62</v>
      </c>
      <c r="BG13" s="68" t="s">
        <v>103</v>
      </c>
      <c r="BH13" s="67" t="s">
        <v>104</v>
      </c>
    </row>
    <row r="14" spans="1:60" x14ac:dyDescent="0.3">
      <c r="A14" s="65"/>
      <c r="L14" s="81"/>
      <c r="M14" s="81"/>
      <c r="V14" s="66" t="s">
        <v>105</v>
      </c>
      <c r="AB14" s="88" t="s">
        <v>67</v>
      </c>
      <c r="AC14" s="104">
        <f t="shared" si="1"/>
        <v>30</v>
      </c>
      <c r="AD14" s="104">
        <f t="shared" si="1"/>
        <v>25</v>
      </c>
      <c r="AE14" s="105">
        <f t="shared" si="1"/>
        <v>27.5</v>
      </c>
      <c r="AK14" s="68" t="s">
        <v>101</v>
      </c>
      <c r="AL14" s="87">
        <f>AE24</f>
        <v>1.5</v>
      </c>
      <c r="AM14" s="67" t="s">
        <v>62</v>
      </c>
      <c r="AN14" s="67">
        <f>AD24</f>
        <v>100</v>
      </c>
      <c r="AO14" s="68" t="s">
        <v>106</v>
      </c>
      <c r="AQ14" s="66" t="str">
        <f t="shared" si="2"/>
        <v>[ScranMult, Scranton]	1.5	.	100	# 1.5 multiplied if using overtime per plant</v>
      </c>
      <c r="AU14" s="66"/>
      <c r="BA14" t="s">
        <v>107</v>
      </c>
      <c r="BB14" s="67">
        <v>105</v>
      </c>
      <c r="BC14" s="67">
        <v>14</v>
      </c>
      <c r="BD14" s="67">
        <v>119</v>
      </c>
      <c r="BE14" s="67">
        <v>465</v>
      </c>
      <c r="BF14" s="67" t="s">
        <v>62</v>
      </c>
      <c r="BG14" s="68" t="s">
        <v>108</v>
      </c>
      <c r="BH14" s="67" t="s">
        <v>109</v>
      </c>
    </row>
    <row r="15" spans="1:60" x14ac:dyDescent="0.3">
      <c r="A15" s="65"/>
      <c r="L15" s="81" t="s">
        <v>72</v>
      </c>
      <c r="M15" s="81"/>
      <c r="AK15" s="68" t="s">
        <v>110</v>
      </c>
      <c r="AL15" s="87">
        <v>1</v>
      </c>
      <c r="AM15" s="67" t="s">
        <v>62</v>
      </c>
      <c r="AN15" s="67">
        <f>AC25</f>
        <v>465</v>
      </c>
      <c r="AQ15" s="66" t="str">
        <f t="shared" si="2"/>
        <v xml:space="preserve">[UticaMult, Utica]	1	.	465	</v>
      </c>
      <c r="AU15" s="66"/>
      <c r="BA15" t="s">
        <v>111</v>
      </c>
      <c r="BB15" s="67">
        <v>105</v>
      </c>
      <c r="BC15" s="67">
        <v>18</v>
      </c>
      <c r="BD15" s="67">
        <v>123</v>
      </c>
      <c r="BE15" s="67">
        <v>465</v>
      </c>
      <c r="BF15" s="67" t="s">
        <v>62</v>
      </c>
      <c r="BG15" s="68" t="s">
        <v>112</v>
      </c>
      <c r="BH15" s="67" t="s">
        <v>113</v>
      </c>
    </row>
    <row r="16" spans="1:60" x14ac:dyDescent="0.3">
      <c r="A16" s="65"/>
      <c r="H16" s="67" t="str">
        <f>AG19</f>
        <v>(195.00,0,∞)</v>
      </c>
      <c r="I16" s="65"/>
      <c r="J16" s="65"/>
      <c r="K16" s="65"/>
      <c r="L16" s="81"/>
      <c r="M16" s="81"/>
      <c r="V16" s="66" t="s">
        <v>114</v>
      </c>
      <c r="AB16" s="106" t="s">
        <v>115</v>
      </c>
      <c r="AC16" s="106"/>
      <c r="AD16" s="106"/>
      <c r="AE16" s="106"/>
      <c r="AK16" s="68" t="s">
        <v>110</v>
      </c>
      <c r="AL16" s="87">
        <f>AE25</f>
        <v>1.5</v>
      </c>
      <c r="AM16" s="67" t="s">
        <v>62</v>
      </c>
      <c r="AN16" s="67">
        <f>AD25</f>
        <v>100</v>
      </c>
      <c r="AQ16" s="66" t="str">
        <f t="shared" si="2"/>
        <v xml:space="preserve">[UticaMult, Utica]	1.5	.	100	</v>
      </c>
      <c r="AU16" s="66"/>
      <c r="BA16" t="s">
        <v>116</v>
      </c>
      <c r="BB16" s="67">
        <v>115</v>
      </c>
      <c r="BC16" s="67">
        <v>24</v>
      </c>
      <c r="BD16" s="67">
        <v>139</v>
      </c>
      <c r="BE16" s="67">
        <v>570</v>
      </c>
      <c r="BF16" s="67" t="s">
        <v>62</v>
      </c>
      <c r="BG16" s="68" t="s">
        <v>117</v>
      </c>
      <c r="BH16" s="67" t="s">
        <v>118</v>
      </c>
    </row>
    <row r="17" spans="1:62" x14ac:dyDescent="0.3">
      <c r="A17" s="65"/>
      <c r="L17" s="81"/>
      <c r="M17" s="81"/>
      <c r="AB17" s="107"/>
      <c r="AC17" s="107" t="s">
        <v>83</v>
      </c>
      <c r="AD17" s="107" t="s">
        <v>84</v>
      </c>
      <c r="AE17" s="107" t="s">
        <v>85</v>
      </c>
      <c r="AF17" s="108" t="str">
        <f t="shared" ref="AF17:AH17" si="3">AC17</f>
        <v>Scranton, PA</v>
      </c>
      <c r="AG17" s="108" t="str">
        <f t="shared" si="3"/>
        <v>Utica, NY</v>
      </c>
      <c r="AH17" s="108" t="str">
        <f t="shared" si="3"/>
        <v>Stamford, CT</v>
      </c>
      <c r="AK17" s="68" t="s">
        <v>119</v>
      </c>
      <c r="AL17" s="87">
        <v>1</v>
      </c>
      <c r="AM17" s="67" t="s">
        <v>62</v>
      </c>
      <c r="AN17" s="67">
        <f>AC26</f>
        <v>570</v>
      </c>
      <c r="AQ17" s="66" t="str">
        <f t="shared" si="2"/>
        <v xml:space="preserve">[StamMult, Stamford]	1	.	570	</v>
      </c>
      <c r="AU17" s="66"/>
      <c r="BA17" t="s">
        <v>120</v>
      </c>
      <c r="BB17" s="67">
        <v>115</v>
      </c>
      <c r="BC17" s="67">
        <v>20</v>
      </c>
      <c r="BD17" s="67">
        <v>135</v>
      </c>
      <c r="BE17" s="67">
        <v>570</v>
      </c>
      <c r="BF17" s="67" t="s">
        <v>62</v>
      </c>
      <c r="BG17" s="68" t="s">
        <v>121</v>
      </c>
      <c r="BH17" s="67" t="s">
        <v>122</v>
      </c>
    </row>
    <row r="18" spans="1:62" x14ac:dyDescent="0.3">
      <c r="A18" s="65"/>
      <c r="L18" s="81"/>
      <c r="M18" s="81"/>
      <c r="U18" s="65" t="s">
        <v>123</v>
      </c>
      <c r="AB18" s="82" t="s">
        <v>60</v>
      </c>
      <c r="AC18" s="109">
        <f t="shared" ref="AC18:AE19" si="4">AC13 + $AE6</f>
        <v>191.66666666666666</v>
      </c>
      <c r="AD18" s="109">
        <f t="shared" si="4"/>
        <v>187.5</v>
      </c>
      <c r="AE18" s="110">
        <f t="shared" si="4"/>
        <v>189.58333333333331</v>
      </c>
      <c r="AF18" s="108" t="str">
        <f>"(" &amp; TEXT(AC18, "#,##0.00") &amp; ",0,∞)"</f>
        <v>(191.67,0,∞)</v>
      </c>
      <c r="AG18" s="108" t="str">
        <f t="shared" ref="AG18:AH19" si="5">"(" &amp; TEXT(AD18, "#,##0.00") &amp; ",0,∞)"</f>
        <v>(187.50,0,∞)</v>
      </c>
      <c r="AH18" s="108" t="str">
        <f t="shared" si="5"/>
        <v>(189.58,0,∞)</v>
      </c>
      <c r="AK18" s="68" t="s">
        <v>119</v>
      </c>
      <c r="AL18" s="87">
        <f>AE26</f>
        <v>1.5</v>
      </c>
      <c r="AM18" s="67" t="s">
        <v>62</v>
      </c>
      <c r="AN18" s="67">
        <f>AD26</f>
        <v>100</v>
      </c>
      <c r="AQ18" s="66" t="str">
        <f t="shared" si="2"/>
        <v xml:space="preserve">[StamMult, Stamford]	1.5	.	100	</v>
      </c>
    </row>
    <row r="19" spans="1:62" x14ac:dyDescent="0.3">
      <c r="A19" s="65"/>
      <c r="H19" s="68" t="str">
        <f>AH18</f>
        <v>(189.58,0,∞)</v>
      </c>
      <c r="I19" s="68"/>
      <c r="J19" s="68">
        <v>0</v>
      </c>
      <c r="K19" s="68"/>
      <c r="L19" s="81"/>
      <c r="M19" s="81"/>
      <c r="O19" s="67">
        <v>0</v>
      </c>
      <c r="AB19" s="88" t="s">
        <v>67</v>
      </c>
      <c r="AC19" s="111">
        <f t="shared" si="4"/>
        <v>200</v>
      </c>
      <c r="AD19" s="111">
        <f t="shared" si="4"/>
        <v>195</v>
      </c>
      <c r="AE19" s="112">
        <f t="shared" si="4"/>
        <v>197.5</v>
      </c>
      <c r="AF19" s="108" t="str">
        <f t="shared" ref="AF19" si="6">"(" &amp; TEXT(AC19, "#,##0.00") &amp; ",0,∞)"</f>
        <v>(200.00,0,∞)</v>
      </c>
      <c r="AG19" s="108" t="str">
        <f t="shared" si="5"/>
        <v>(195.00,0,∞)</v>
      </c>
      <c r="AH19" s="108" t="str">
        <f t="shared" si="5"/>
        <v>(197.50,0,∞)</v>
      </c>
      <c r="AL19" s="87"/>
    </row>
    <row r="20" spans="1:62" x14ac:dyDescent="0.3">
      <c r="A20" s="65"/>
      <c r="L20" s="81" t="s">
        <v>124</v>
      </c>
      <c r="M20" s="81"/>
      <c r="V20" s="68" t="s">
        <v>125</v>
      </c>
      <c r="AK20" s="68" t="s">
        <v>126</v>
      </c>
      <c r="AL20" s="87">
        <f t="array" ref="AL20:AL21">TRANSPOSE(AG31:AH31)</f>
        <v>98</v>
      </c>
      <c r="AM20" s="67" t="s">
        <v>62</v>
      </c>
      <c r="AN20" s="67" t="s">
        <v>62</v>
      </c>
      <c r="AO20" s="68" t="s">
        <v>127</v>
      </c>
      <c r="AQ20" s="66" t="str">
        <f t="shared" ref="AQ20:AQ28" si="7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65"/>
      <c r="F21" s="68" t="str">
        <f>AH19</f>
        <v>(197.50,0,∞)</v>
      </c>
      <c r="L21" s="81"/>
      <c r="M21" s="81"/>
      <c r="AK21" s="68" t="s">
        <v>128</v>
      </c>
      <c r="AL21" s="113">
        <v>105</v>
      </c>
      <c r="AM21" s="76" t="s">
        <v>62</v>
      </c>
      <c r="AN21" s="76" t="s">
        <v>62</v>
      </c>
      <c r="AQ21" s="66" t="str">
        <f t="shared" si="7"/>
        <v xml:space="preserve">[Scranton,   Faceblock]	105	.	.	</v>
      </c>
    </row>
    <row r="22" spans="1:62" x14ac:dyDescent="0.3">
      <c r="A22" s="65"/>
      <c r="C22" s="67">
        <v>2000</v>
      </c>
      <c r="L22" s="81" t="s">
        <v>72</v>
      </c>
      <c r="M22" s="81"/>
      <c r="R22" s="65"/>
      <c r="S22" s="65"/>
      <c r="T22" s="65"/>
      <c r="U22" s="65"/>
      <c r="V22" s="65"/>
      <c r="X22" s="67">
        <v>-600</v>
      </c>
      <c r="AB22" s="114" t="s">
        <v>129</v>
      </c>
      <c r="AC22" s="114"/>
      <c r="AD22" s="114"/>
      <c r="AE22" s="114"/>
      <c r="AK22" s="68" t="s">
        <v>130</v>
      </c>
      <c r="AL22" s="87">
        <v>0</v>
      </c>
      <c r="AM22" s="67" t="s">
        <v>62</v>
      </c>
      <c r="AN22" s="67" t="s">
        <v>62</v>
      </c>
      <c r="AQ22" s="66" t="str">
        <f t="shared" si="7"/>
        <v xml:space="preserve">[Scranton,   dummy  ]	0	.	.	</v>
      </c>
    </row>
    <row r="23" spans="1:62" x14ac:dyDescent="0.3">
      <c r="A23" s="65"/>
      <c r="G23" s="115"/>
      <c r="L23" s="81"/>
      <c r="M23" s="81"/>
      <c r="Q23" s="116"/>
      <c r="R23" s="117"/>
      <c r="S23" s="117"/>
      <c r="U23" s="118"/>
      <c r="V23" s="117" t="s">
        <v>131</v>
      </c>
      <c r="W23" s="81"/>
      <c r="AB23" s="119"/>
      <c r="AC23" s="119" t="s">
        <v>132</v>
      </c>
      <c r="AD23" s="119" t="s">
        <v>133</v>
      </c>
      <c r="AE23" s="119" t="s">
        <v>134</v>
      </c>
      <c r="AK23" s="68" t="s">
        <v>135</v>
      </c>
      <c r="AL23" s="87">
        <f t="array" ref="AL23:AL24">TRANSPOSE(AG32:AH32)</f>
        <v>119</v>
      </c>
      <c r="AM23" s="67" t="s">
        <v>62</v>
      </c>
      <c r="AN23" s="67" t="s">
        <v>62</v>
      </c>
      <c r="AQ23" s="66" t="str">
        <f t="shared" si="7"/>
        <v xml:space="preserve">[Utica,      Goggle]	119	.	.	</v>
      </c>
      <c r="BJ23" s="66" t="s">
        <v>136</v>
      </c>
    </row>
    <row r="24" spans="1:62" x14ac:dyDescent="0.3">
      <c r="A24" s="65"/>
      <c r="L24" s="118"/>
      <c r="M24" s="81"/>
      <c r="Q24" s="116"/>
      <c r="R24" s="117"/>
      <c r="S24" s="118" t="s">
        <v>131</v>
      </c>
      <c r="T24" s="118"/>
      <c r="U24" s="118"/>
      <c r="V24" s="118"/>
      <c r="AB24" s="82" t="s">
        <v>137</v>
      </c>
      <c r="AC24" s="84">
        <v>505</v>
      </c>
      <c r="AD24" s="120">
        <v>100</v>
      </c>
      <c r="AE24" s="120">
        <v>1.5</v>
      </c>
      <c r="AK24" s="68" t="s">
        <v>138</v>
      </c>
      <c r="AL24" s="87">
        <v>123</v>
      </c>
      <c r="AM24" s="67" t="s">
        <v>62</v>
      </c>
      <c r="AN24" s="67" t="s">
        <v>62</v>
      </c>
      <c r="AQ24" s="66" t="str">
        <f t="shared" si="7"/>
        <v xml:space="preserve">[Utica,      Faceblock]	123	.	.	</v>
      </c>
      <c r="BJ24" s="66" t="s">
        <v>139</v>
      </c>
    </row>
    <row r="25" spans="1:62" x14ac:dyDescent="0.3">
      <c r="A25" s="65"/>
      <c r="L25" s="118" t="s">
        <v>131</v>
      </c>
      <c r="M25" s="81"/>
      <c r="Q25" s="116"/>
      <c r="S25" s="118" t="s">
        <v>131</v>
      </c>
      <c r="T25" s="117"/>
      <c r="U25" s="117"/>
      <c r="V25" s="117"/>
      <c r="AB25" s="101" t="s">
        <v>140</v>
      </c>
      <c r="AC25" s="121">
        <v>465</v>
      </c>
      <c r="AD25" s="122">
        <f t="shared" ref="AD25:AE26" si="8">AD24</f>
        <v>100</v>
      </c>
      <c r="AE25" s="122">
        <f t="shared" si="8"/>
        <v>1.5</v>
      </c>
      <c r="AK25" s="68" t="s">
        <v>141</v>
      </c>
      <c r="AL25" s="87">
        <f>AL$22</f>
        <v>0</v>
      </c>
      <c r="AM25" s="67" t="s">
        <v>62</v>
      </c>
      <c r="AN25" s="67" t="s">
        <v>62</v>
      </c>
      <c r="AQ25" s="66" t="str">
        <f t="shared" si="7"/>
        <v xml:space="preserve">[Utica,      dummy   ]	0	.	.	</v>
      </c>
    </row>
    <row r="26" spans="1:62" x14ac:dyDescent="0.3">
      <c r="A26" s="65"/>
      <c r="Q26" s="116"/>
      <c r="R26" s="117"/>
      <c r="S26" s="117"/>
      <c r="T26" s="117"/>
      <c r="U26" s="117"/>
      <c r="V26" s="117"/>
      <c r="AB26" s="88" t="s">
        <v>142</v>
      </c>
      <c r="AC26" s="90">
        <v>570</v>
      </c>
      <c r="AD26" s="123">
        <f t="shared" si="8"/>
        <v>100</v>
      </c>
      <c r="AE26" s="123">
        <f t="shared" si="8"/>
        <v>1.5</v>
      </c>
      <c r="AK26" s="68" t="s">
        <v>143</v>
      </c>
      <c r="AL26" s="87">
        <f t="array" ref="AL26:AL27">TRANSPOSE(AG33:AH33)</f>
        <v>139</v>
      </c>
      <c r="AM26" s="67" t="s">
        <v>62</v>
      </c>
      <c r="AN26" s="67" t="s">
        <v>62</v>
      </c>
      <c r="AQ26" s="66" t="str">
        <f t="shared" si="7"/>
        <v xml:space="preserve">[Stamford,   Goggle]	139	.	.	</v>
      </c>
    </row>
    <row r="27" spans="1:62" s="76" customFormat="1" x14ac:dyDescent="0.3">
      <c r="N27" s="118" t="s">
        <v>131</v>
      </c>
      <c r="AB27" s="67"/>
      <c r="AC27" s="67"/>
      <c r="AD27" s="67"/>
      <c r="AE27" s="67"/>
      <c r="AF27" s="67"/>
      <c r="AG27" s="67"/>
      <c r="AH27" s="67"/>
      <c r="AJ27" s="68"/>
      <c r="AK27" s="68" t="s">
        <v>144</v>
      </c>
      <c r="AL27" s="87">
        <v>135</v>
      </c>
      <c r="AM27" s="67" t="s">
        <v>62</v>
      </c>
      <c r="AN27" s="67" t="s">
        <v>62</v>
      </c>
      <c r="AO27" s="124"/>
      <c r="AQ27" s="66" t="str">
        <f t="shared" si="7"/>
        <v xml:space="preserve">[Stamford,   Faceblock]	135	.	.	</v>
      </c>
      <c r="AR27" s="125"/>
      <c r="AS27" s="125"/>
      <c r="BG27" s="124"/>
    </row>
    <row r="28" spans="1:62" x14ac:dyDescent="0.3">
      <c r="AB28" s="76"/>
      <c r="AC28" s="76"/>
      <c r="AD28" s="76"/>
      <c r="AE28" s="76"/>
      <c r="AF28" s="76"/>
      <c r="AG28" s="76"/>
      <c r="AH28" s="76"/>
      <c r="AK28" s="68" t="s">
        <v>145</v>
      </c>
      <c r="AL28" s="87">
        <f>AL$22</f>
        <v>0</v>
      </c>
      <c r="AM28" s="67" t="s">
        <v>62</v>
      </c>
      <c r="AN28" s="67" t="s">
        <v>62</v>
      </c>
      <c r="AQ28" s="66" t="str">
        <f t="shared" si="7"/>
        <v xml:space="preserve">[Stamford,   dummy   ]	0	.	.	</v>
      </c>
    </row>
    <row r="29" spans="1:62" x14ac:dyDescent="0.3">
      <c r="C29" s="127"/>
      <c r="M29" s="118" t="s">
        <v>131</v>
      </c>
      <c r="AB29" s="128" t="s">
        <v>146</v>
      </c>
      <c r="AC29" s="128"/>
      <c r="AD29" s="128"/>
      <c r="AE29" s="128"/>
      <c r="AG29" s="128" t="s">
        <v>147</v>
      </c>
      <c r="AH29" s="128"/>
      <c r="AK29" s="68" t="s">
        <v>148</v>
      </c>
      <c r="AQ29" s="66" t="str">
        <f>_xlfn.TEXTJOIN(CHAR(9), FALSE, AK29,AL29,AM29:AO29)</f>
        <v xml:space="preserve">;				</v>
      </c>
    </row>
    <row r="30" spans="1:62" ht="21" x14ac:dyDescent="0.35">
      <c r="C30" s="129"/>
      <c r="X30" s="67">
        <f>-SUM(X22,X8) - SUM(C8,C22,O33)</f>
        <v>-240</v>
      </c>
      <c r="AB30" s="130"/>
      <c r="AC30" s="130" t="s">
        <v>149</v>
      </c>
      <c r="AD30" s="130" t="s">
        <v>150</v>
      </c>
      <c r="AE30" s="130" t="s">
        <v>151</v>
      </c>
      <c r="AG30" s="130" t="str">
        <f>AD30</f>
        <v>Goggle</v>
      </c>
      <c r="AH30" s="130" t="str">
        <f>AE30</f>
        <v>Faceblock</v>
      </c>
    </row>
    <row r="31" spans="1:62" x14ac:dyDescent="0.3">
      <c r="AB31" s="131" t="str">
        <f>AB24</f>
        <v>Scranton</v>
      </c>
      <c r="AC31" s="132">
        <v>90</v>
      </c>
      <c r="AD31" s="132">
        <v>8</v>
      </c>
      <c r="AE31" s="133">
        <v>15</v>
      </c>
      <c r="AG31" s="132">
        <f t="shared" ref="AG31:AH33" si="9">$AC31 + AD31</f>
        <v>98</v>
      </c>
      <c r="AH31" s="133">
        <f t="shared" si="9"/>
        <v>105</v>
      </c>
      <c r="AK31" s="79"/>
      <c r="AL31" s="79" t="s">
        <v>152</v>
      </c>
      <c r="AO31" s="68" t="s">
        <v>153</v>
      </c>
      <c r="AR31" s="66" t="s">
        <v>153</v>
      </c>
      <c r="AS31" s="66" t="s">
        <v>153</v>
      </c>
    </row>
    <row r="32" spans="1:62" x14ac:dyDescent="0.3">
      <c r="AB32" s="134" t="str">
        <f>AB25</f>
        <v>Utica</v>
      </c>
      <c r="AC32" s="135">
        <v>105</v>
      </c>
      <c r="AD32" s="135">
        <v>14</v>
      </c>
      <c r="AE32" s="136">
        <v>18</v>
      </c>
      <c r="AG32" s="135">
        <f t="shared" si="9"/>
        <v>119</v>
      </c>
      <c r="AH32" s="136">
        <f t="shared" si="9"/>
        <v>123</v>
      </c>
      <c r="AK32" s="68" t="s">
        <v>154</v>
      </c>
      <c r="AQ32" s="66" t="str">
        <f>_xlfn.TEXTJOIN(CHAR(9), FALSE, AK32,AL32,AM32:AO32)</f>
        <v xml:space="preserve"># Supply				</v>
      </c>
    </row>
    <row r="33" spans="1:43" x14ac:dyDescent="0.3">
      <c r="O33" s="67">
        <f>SUM(AC24:AD26) - SUM(C22,C8)</f>
        <v>-1360</v>
      </c>
      <c r="AB33" s="137" t="str">
        <f>AB26</f>
        <v>Stamford</v>
      </c>
      <c r="AC33" s="138">
        <v>115</v>
      </c>
      <c r="AD33" s="138">
        <v>24</v>
      </c>
      <c r="AE33" s="139">
        <v>20</v>
      </c>
      <c r="AG33" s="138">
        <f t="shared" si="9"/>
        <v>139</v>
      </c>
      <c r="AH33" s="139">
        <f t="shared" si="9"/>
        <v>135</v>
      </c>
      <c r="AK33" s="68" t="s">
        <v>60</v>
      </c>
      <c r="AL33" s="140">
        <f>AG6</f>
        <v>1200</v>
      </c>
      <c r="AM33" s="141" t="s">
        <v>155</v>
      </c>
      <c r="AQ33" s="66" t="str">
        <f>_xlfn.TEXTJOIN(CHAR(9), FALSE, AK33,AL33,AM33:AO33)</f>
        <v xml:space="preserve">Specialist	1200	# 12 units * 100 labor hours		</v>
      </c>
    </row>
    <row r="34" spans="1:43" x14ac:dyDescent="0.3">
      <c r="A34" s="142" t="s">
        <v>156</v>
      </c>
      <c r="B34" s="142"/>
      <c r="C34" s="143"/>
      <c r="D34" s="144"/>
      <c r="AK34" s="68" t="s">
        <v>67</v>
      </c>
      <c r="AL34" s="140">
        <f>AG7</f>
        <v>2000</v>
      </c>
      <c r="AM34" s="141" t="s">
        <v>157</v>
      </c>
      <c r="AQ34" s="66" t="str">
        <f t="shared" ref="AQ34:AQ46" si="10">_xlfn.TEXTJOIN(CHAR(9), FALSE, AK34,AL34,AM34:AO34)</f>
        <v xml:space="preserve">Generalist	2000	# 10 units * 200 labor hours		</v>
      </c>
    </row>
    <row r="35" spans="1:43" x14ac:dyDescent="0.3">
      <c r="A35" s="145" t="s">
        <v>158</v>
      </c>
      <c r="B35" s="145"/>
      <c r="C35" s="146"/>
      <c r="D35" s="147"/>
      <c r="I35" s="148" t="s">
        <v>159</v>
      </c>
      <c r="AK35" s="68" t="s">
        <v>160</v>
      </c>
      <c r="AQ35" s="66" t="str">
        <f t="shared" si="10"/>
        <v xml:space="preserve"># Transshippment (Plants or OT Multiplier)				</v>
      </c>
    </row>
    <row r="36" spans="1:43" x14ac:dyDescent="0.3">
      <c r="A36" s="67"/>
      <c r="B36" s="67"/>
      <c r="AK36" s="68" t="s">
        <v>161</v>
      </c>
      <c r="AL36" s="67">
        <v>0</v>
      </c>
      <c r="AQ36" s="66" t="str">
        <f t="shared" si="10"/>
        <v xml:space="preserve">ScranMult	0			</v>
      </c>
    </row>
    <row r="37" spans="1:43" x14ac:dyDescent="0.3">
      <c r="A37" s="67"/>
      <c r="B37" s="67"/>
      <c r="AK37" s="68" t="s">
        <v>162</v>
      </c>
      <c r="AL37" s="67">
        <v>0</v>
      </c>
      <c r="AQ37" s="66" t="str">
        <f t="shared" si="10"/>
        <v xml:space="preserve">UticaMult	0			</v>
      </c>
    </row>
    <row r="38" spans="1:43" x14ac:dyDescent="0.3">
      <c r="A38" s="67"/>
      <c r="B38" s="67"/>
      <c r="AK38" s="68" t="s">
        <v>163</v>
      </c>
      <c r="AL38" s="67">
        <v>0</v>
      </c>
      <c r="AQ38" s="66" t="str">
        <f t="shared" si="10"/>
        <v xml:space="preserve">StamMult	0			</v>
      </c>
    </row>
    <row r="39" spans="1:43" x14ac:dyDescent="0.3">
      <c r="C39" s="126" t="s">
        <v>164</v>
      </c>
      <c r="D39" s="66" t="s">
        <v>165</v>
      </c>
      <c r="AK39" s="68" t="s">
        <v>137</v>
      </c>
      <c r="AL39" s="67">
        <v>0</v>
      </c>
      <c r="AQ39" s="66" t="str">
        <f t="shared" si="10"/>
        <v xml:space="preserve">Scranton	0			</v>
      </c>
    </row>
    <row r="40" spans="1:43" x14ac:dyDescent="0.3">
      <c r="C40" s="126" t="s">
        <v>166</v>
      </c>
      <c r="D40" s="66" t="s">
        <v>167</v>
      </c>
      <c r="AK40" s="68" t="s">
        <v>140</v>
      </c>
      <c r="AL40" s="67">
        <v>0</v>
      </c>
      <c r="AQ40" s="66" t="str">
        <f t="shared" si="10"/>
        <v xml:space="preserve">Utica	0			</v>
      </c>
    </row>
    <row r="41" spans="1:43" x14ac:dyDescent="0.3">
      <c r="C41" s="126" t="s">
        <v>168</v>
      </c>
      <c r="D41" s="66" t="s">
        <v>169</v>
      </c>
      <c r="AK41" s="68" t="s">
        <v>142</v>
      </c>
      <c r="AL41" s="67">
        <v>0</v>
      </c>
      <c r="AQ41" s="66" t="str">
        <f t="shared" si="10"/>
        <v xml:space="preserve">Stamford	0			</v>
      </c>
    </row>
    <row r="42" spans="1:43" x14ac:dyDescent="0.3">
      <c r="C42" s="126" t="s">
        <v>170</v>
      </c>
      <c r="D42" s="66" t="s">
        <v>171</v>
      </c>
      <c r="AK42" s="68" t="s">
        <v>172</v>
      </c>
      <c r="AQ42" s="66" t="str">
        <f t="shared" si="10"/>
        <v xml:space="preserve"># Demand				</v>
      </c>
    </row>
    <row r="43" spans="1:43" x14ac:dyDescent="0.3">
      <c r="C43" s="126"/>
      <c r="D43" s="66"/>
      <c r="AK43" s="68" t="s">
        <v>150</v>
      </c>
      <c r="AL43" s="67">
        <f>X8</f>
        <v>-1000</v>
      </c>
      <c r="AQ43" s="66" t="str">
        <f t="shared" si="10"/>
        <v xml:space="preserve">Goggle	-1000			</v>
      </c>
    </row>
    <row r="44" spans="1:43" ht="20.25" x14ac:dyDescent="0.35">
      <c r="C44" s="126" t="s">
        <v>173</v>
      </c>
      <c r="D44" s="66" t="s">
        <v>174</v>
      </c>
      <c r="AK44" s="68" t="s">
        <v>151</v>
      </c>
      <c r="AL44" s="67">
        <f>X22</f>
        <v>-600</v>
      </c>
      <c r="AM44" s="141" t="s">
        <v>175</v>
      </c>
      <c r="AQ44" s="66" t="str">
        <f t="shared" si="10"/>
        <v xml:space="preserve">Faceblock	-600	# 1200 + 2000 - 0 - 600		</v>
      </c>
    </row>
    <row r="45" spans="1:43" x14ac:dyDescent="0.3">
      <c r="C45" s="126"/>
      <c r="D45" s="66"/>
      <c r="AK45" s="68" t="s">
        <v>176</v>
      </c>
      <c r="AL45" s="67">
        <f>X30</f>
        <v>-240</v>
      </c>
      <c r="AQ45" s="66" t="str">
        <f t="shared" si="10"/>
        <v xml:space="preserve">dummy	-240			</v>
      </c>
    </row>
    <row r="46" spans="1:43" ht="20.25" x14ac:dyDescent="0.35">
      <c r="C46" s="126" t="s">
        <v>177</v>
      </c>
      <c r="D46" s="66" t="s">
        <v>178</v>
      </c>
      <c r="AK46" s="68" t="s">
        <v>148</v>
      </c>
      <c r="AQ46" s="66" t="str">
        <f t="shared" si="10"/>
        <v xml:space="preserve">;				</v>
      </c>
    </row>
    <row r="47" spans="1:43" ht="20.25" x14ac:dyDescent="0.35">
      <c r="C47" s="126" t="s">
        <v>179</v>
      </c>
      <c r="D47" s="66" t="s">
        <v>180</v>
      </c>
    </row>
    <row r="48" spans="1:43" ht="20.25" x14ac:dyDescent="0.35">
      <c r="C48" s="126" t="s">
        <v>181</v>
      </c>
      <c r="D48" s="66" t="s">
        <v>182</v>
      </c>
    </row>
    <row r="49" spans="3:4" ht="20.25" x14ac:dyDescent="0.35">
      <c r="C49" s="126" t="s">
        <v>183</v>
      </c>
      <c r="D49" s="66" t="s">
        <v>184</v>
      </c>
    </row>
    <row r="50" spans="3:4" x14ac:dyDescent="0.3">
      <c r="C50" s="126"/>
      <c r="D50" s="66"/>
    </row>
    <row r="51" spans="3:4" x14ac:dyDescent="0.3">
      <c r="C51" s="126"/>
      <c r="D51" s="66"/>
    </row>
    <row r="52" spans="3:4" x14ac:dyDescent="0.3">
      <c r="C52" s="6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Problem 1</vt:lpstr>
      <vt:lpstr>Problem 2</vt:lpstr>
      <vt:lpstr>Problem 3</vt:lpstr>
      <vt:lpstr>Some Example Nodes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2022-03-05T20:23:53Z</dcterms:created>
  <dcterms:modified xsi:type="dcterms:W3CDTF">2022-03-11T03:12:38Z</dcterms:modified>
</cp:coreProperties>
</file>