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.carpenter\Documents\GitHub\Personal-Git\Portfolio\docs\01-Visual-Storytelling\01-Capital-Allocation\data\"/>
    </mc:Choice>
  </mc:AlternateContent>
  <xr:revisionPtr revIDLastSave="0" documentId="13_ncr:1_{0DEC23A1-5195-463A-AC1B-35980C80709A}" xr6:coauthVersionLast="47" xr6:coauthVersionMax="47" xr10:uidLastSave="{00000000-0000-0000-0000-000000000000}"/>
  <bookViews>
    <workbookView xWindow="28680" yWindow="-180" windowWidth="29040" windowHeight="15720" firstSheet="8" activeTab="8" xr2:uid="{F831F34C-C6D2-4EEA-9001-B42A3F1B977C}"/>
  </bookViews>
  <sheets>
    <sheet name="Instructions" sheetId="15" r:id="rId1"/>
    <sheet name="1 - Allocations Overview" sheetId="1" r:id="rId2"/>
    <sheet name="3 - Prior Year Comparison " sheetId="7" r:id="rId3"/>
    <sheet name="4 - Targeted Growth Rate" sheetId="9" r:id="rId4"/>
    <sheet name="Overview - Targeted" sheetId="8" state="hidden" r:id="rId5"/>
    <sheet name="5 - GAF" sheetId="16" r:id="rId6"/>
    <sheet name="Base and Excess Form" sheetId="6" r:id="rId7"/>
    <sheet name="Targeted Growth Comparison" sheetId="20" r:id="rId8"/>
    <sheet name="Data Output - Target Ranges" sheetId="22" r:id="rId9"/>
    <sheet name="Data Output - Annotations" sheetId="23" r:id="rId10"/>
    <sheet name="Net Income Monthly" sheetId="19" r:id="rId11"/>
    <sheet name="CPI Monthly" sheetId="17" r:id="rId12"/>
    <sheet name="Allocations Database" sheetId="13" r:id="rId13"/>
    <sheet name="Projected Data" sheetId="12" r:id="rId14"/>
    <sheet name="CPI" sheetId="14" r:id="rId15"/>
    <sheet name="GAF" sheetId="21" r:id="rId16"/>
    <sheet name="Review" sheetId="5" state="hidden" r:id="rId17"/>
  </sheets>
  <externalReferences>
    <externalReference r:id="rId18"/>
  </externalReferences>
  <definedNames>
    <definedName name="currentFiscalYear" localSheetId="10">'[1]1 - Allocations Overview'!$D$2</definedName>
    <definedName name="currentFiscalYear" localSheetId="7">'[1]1 - Allocations Overview'!$D$2</definedName>
    <definedName name="currentFiscalYear">'1 - Allocations Overview'!$D$2</definedName>
    <definedName name="ExternalData_1" localSheetId="12" hidden="1">'Allocations Database'!$A$1:$Z$19</definedName>
    <definedName name="ExternalData_1" localSheetId="14" hidden="1">'CPI'!$A$1:$E$21</definedName>
    <definedName name="ExternalData_1" localSheetId="15" hidden="1">GAF!$A$1:$B$4</definedName>
    <definedName name="ExternalData_2" localSheetId="13" hidden="1">'Projected Data'!$A$3:$F$25</definedName>
    <definedName name="maxRealizedYear" localSheetId="5">'5 - GAF'!$C$15</definedName>
    <definedName name="maxRealizedYear" localSheetId="10">'[1]Base and Excess Form'!#REF!</definedName>
    <definedName name="maxRealizedYear" localSheetId="7">'[1]Base and Excess Form'!#REF!</definedName>
    <definedName name="maxRealizedYear">'Base and Excess Form'!#REF!</definedName>
    <definedName name="netIncome" localSheetId="10">'[1]1 - Allocations Overview'!$D$8</definedName>
    <definedName name="netIncome" localSheetId="7">'[1]1 - Allocations Overview'!$D$8</definedName>
    <definedName name="netIncome">'1 - Allocations Overview'!$D$8</definedName>
    <definedName name="totalBusiness" localSheetId="10">'[1]1 - Allocations Overview'!$C$27</definedName>
    <definedName name="totalBusiness" localSheetId="7">'[1]1 - Allocations Overview'!$C$27</definedName>
    <definedName name="totalBusiness">'1 - Allocations Overview'!$C$27</definedName>
    <definedName name="totalGovt" localSheetId="10">'[1]1 - Allocations Overview'!$C$23</definedName>
    <definedName name="totalGovt" localSheetId="7">'[1]1 - Allocations Overview'!$C$23</definedName>
    <definedName name="totalGovt">'1 - Allocations Overview'!$C$23</definedName>
    <definedName name="totalSusFund" localSheetId="10">'[1]1 - Allocations Overview'!$C$25</definedName>
    <definedName name="totalSusFund" localSheetId="7">'[1]1 - Allocations Overview'!$C$25</definedName>
    <definedName name="totalSusFund">'1 - Allocations Overview'!$C$25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0" l="1"/>
  <c r="T16" i="20"/>
  <c r="U8" i="20"/>
  <c r="T7" i="20"/>
  <c r="M7" i="20"/>
  <c r="N8" i="20"/>
  <c r="M6" i="20"/>
  <c r="I4" i="20"/>
  <c r="C11" i="20"/>
  <c r="C12" i="20" s="1"/>
  <c r="C13" i="20" s="1"/>
  <c r="C14" i="20" s="1"/>
  <c r="T13" i="20" s="1"/>
  <c r="C3" i="20"/>
  <c r="D11" i="20" s="1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953" i="17"/>
  <c r="F953" i="17" s="1"/>
  <c r="I5" i="20" s="1"/>
  <c r="D953" i="17"/>
  <c r="E952" i="17"/>
  <c r="F952" i="17" s="1"/>
  <c r="D952" i="17"/>
  <c r="E951" i="17"/>
  <c r="F951" i="17" s="1"/>
  <c r="D951" i="17"/>
  <c r="E950" i="17"/>
  <c r="F950" i="17" s="1"/>
  <c r="D950" i="17"/>
  <c r="E949" i="17"/>
  <c r="F949" i="17" s="1"/>
  <c r="D949" i="17"/>
  <c r="E948" i="17"/>
  <c r="F948" i="17" s="1"/>
  <c r="D948" i="17"/>
  <c r="E947" i="17"/>
  <c r="F947" i="17" s="1"/>
  <c r="D947" i="17"/>
  <c r="E946" i="17"/>
  <c r="F946" i="17" s="1"/>
  <c r="D946" i="17"/>
  <c r="E945" i="17"/>
  <c r="F945" i="17" s="1"/>
  <c r="D945" i="17"/>
  <c r="E944" i="17"/>
  <c r="F944" i="17" s="1"/>
  <c r="D944" i="17"/>
  <c r="E943" i="17"/>
  <c r="F943" i="17" s="1"/>
  <c r="D943" i="17"/>
  <c r="E942" i="17"/>
  <c r="F942" i="17" s="1"/>
  <c r="D942" i="17"/>
  <c r="E941" i="17"/>
  <c r="F941" i="17" s="1"/>
  <c r="D941" i="17"/>
  <c r="E940" i="17"/>
  <c r="F940" i="17" s="1"/>
  <c r="D940" i="17"/>
  <c r="E939" i="17"/>
  <c r="F939" i="17" s="1"/>
  <c r="D939" i="17"/>
  <c r="E938" i="17"/>
  <c r="F938" i="17" s="1"/>
  <c r="D938" i="17"/>
  <c r="E937" i="17"/>
  <c r="F937" i="17" s="1"/>
  <c r="D937" i="17"/>
  <c r="E936" i="17"/>
  <c r="F936" i="17" s="1"/>
  <c r="D936" i="17"/>
  <c r="E935" i="17"/>
  <c r="F935" i="17" s="1"/>
  <c r="D935" i="17"/>
  <c r="E934" i="17"/>
  <c r="F934" i="17" s="1"/>
  <c r="D934" i="17"/>
  <c r="E933" i="17"/>
  <c r="F933" i="17" s="1"/>
  <c r="D933" i="17"/>
  <c r="E932" i="17"/>
  <c r="F932" i="17" s="1"/>
  <c r="D932" i="17"/>
  <c r="E931" i="17"/>
  <c r="F931" i="17" s="1"/>
  <c r="D931" i="17"/>
  <c r="E930" i="17"/>
  <c r="F930" i="17" s="1"/>
  <c r="D930" i="17"/>
  <c r="E929" i="17"/>
  <c r="F929" i="17" s="1"/>
  <c r="D929" i="17"/>
  <c r="E928" i="17"/>
  <c r="F928" i="17" s="1"/>
  <c r="D928" i="17"/>
  <c r="E927" i="17"/>
  <c r="F927" i="17" s="1"/>
  <c r="D927" i="17"/>
  <c r="E926" i="17"/>
  <c r="F926" i="17" s="1"/>
  <c r="D926" i="17"/>
  <c r="E925" i="17"/>
  <c r="F925" i="17" s="1"/>
  <c r="D925" i="17"/>
  <c r="E924" i="17"/>
  <c r="F924" i="17" s="1"/>
  <c r="D924" i="17"/>
  <c r="E923" i="17"/>
  <c r="F923" i="17" s="1"/>
  <c r="D923" i="17"/>
  <c r="E922" i="17"/>
  <c r="F922" i="17" s="1"/>
  <c r="D922" i="17"/>
  <c r="E921" i="17"/>
  <c r="F921" i="17" s="1"/>
  <c r="D921" i="17"/>
  <c r="E920" i="17"/>
  <c r="F920" i="17" s="1"/>
  <c r="D920" i="17"/>
  <c r="E919" i="17"/>
  <c r="F919" i="17" s="1"/>
  <c r="D919" i="17"/>
  <c r="E918" i="17"/>
  <c r="F918" i="17" s="1"/>
  <c r="D918" i="17"/>
  <c r="E917" i="17"/>
  <c r="F917" i="17" s="1"/>
  <c r="D917" i="17"/>
  <c r="E916" i="17"/>
  <c r="F916" i="17" s="1"/>
  <c r="D916" i="17"/>
  <c r="E915" i="17"/>
  <c r="F915" i="17" s="1"/>
  <c r="D915" i="17"/>
  <c r="E914" i="17"/>
  <c r="F914" i="17" s="1"/>
  <c r="D914" i="17"/>
  <c r="E913" i="17"/>
  <c r="F913" i="17" s="1"/>
  <c r="D913" i="17"/>
  <c r="E912" i="17"/>
  <c r="F912" i="17" s="1"/>
  <c r="D912" i="17"/>
  <c r="E911" i="17"/>
  <c r="F911" i="17" s="1"/>
  <c r="D911" i="17"/>
  <c r="E910" i="17"/>
  <c r="F910" i="17" s="1"/>
  <c r="D910" i="17"/>
  <c r="E909" i="17"/>
  <c r="F909" i="17" s="1"/>
  <c r="D909" i="17"/>
  <c r="E908" i="17"/>
  <c r="F908" i="17" s="1"/>
  <c r="D908" i="17"/>
  <c r="E907" i="17"/>
  <c r="F907" i="17" s="1"/>
  <c r="D907" i="17"/>
  <c r="E906" i="17"/>
  <c r="F906" i="17" s="1"/>
  <c r="D906" i="17"/>
  <c r="E905" i="17"/>
  <c r="F905" i="17" s="1"/>
  <c r="D905" i="17"/>
  <c r="E904" i="17"/>
  <c r="F904" i="17" s="1"/>
  <c r="D904" i="17"/>
  <c r="E903" i="17"/>
  <c r="F903" i="17" s="1"/>
  <c r="D903" i="17"/>
  <c r="E902" i="17"/>
  <c r="F902" i="17" s="1"/>
  <c r="D902" i="17"/>
  <c r="E901" i="17"/>
  <c r="F901" i="17" s="1"/>
  <c r="D901" i="17"/>
  <c r="E900" i="17"/>
  <c r="F900" i="17" s="1"/>
  <c r="D900" i="17"/>
  <c r="E899" i="17"/>
  <c r="F899" i="17" s="1"/>
  <c r="D899" i="17"/>
  <c r="E898" i="17"/>
  <c r="F898" i="17" s="1"/>
  <c r="D898" i="17"/>
  <c r="E897" i="17"/>
  <c r="F897" i="17" s="1"/>
  <c r="D897" i="17"/>
  <c r="E896" i="17"/>
  <c r="F896" i="17" s="1"/>
  <c r="D896" i="17"/>
  <c r="E895" i="17"/>
  <c r="F895" i="17" s="1"/>
  <c r="D895" i="17"/>
  <c r="E894" i="17"/>
  <c r="F894" i="17" s="1"/>
  <c r="D894" i="17"/>
  <c r="E893" i="17"/>
  <c r="F893" i="17" s="1"/>
  <c r="D893" i="17"/>
  <c r="E892" i="17"/>
  <c r="F892" i="17" s="1"/>
  <c r="D892" i="17"/>
  <c r="E891" i="17"/>
  <c r="F891" i="17" s="1"/>
  <c r="D891" i="17"/>
  <c r="E890" i="17"/>
  <c r="F890" i="17" s="1"/>
  <c r="D890" i="17"/>
  <c r="E889" i="17"/>
  <c r="F889" i="17" s="1"/>
  <c r="D889" i="17"/>
  <c r="E888" i="17"/>
  <c r="F888" i="17" s="1"/>
  <c r="D888" i="17"/>
  <c r="E887" i="17"/>
  <c r="F887" i="17" s="1"/>
  <c r="D887" i="17"/>
  <c r="E886" i="17"/>
  <c r="F886" i="17" s="1"/>
  <c r="D886" i="17"/>
  <c r="E885" i="17"/>
  <c r="F885" i="17" s="1"/>
  <c r="D885" i="17"/>
  <c r="E884" i="17"/>
  <c r="F884" i="17" s="1"/>
  <c r="D884" i="17"/>
  <c r="E883" i="17"/>
  <c r="F883" i="17" s="1"/>
  <c r="D883" i="17"/>
  <c r="E882" i="17"/>
  <c r="F882" i="17" s="1"/>
  <c r="D882" i="17"/>
  <c r="E881" i="17"/>
  <c r="F881" i="17" s="1"/>
  <c r="D881" i="17"/>
  <c r="E880" i="17"/>
  <c r="F880" i="17" s="1"/>
  <c r="D880" i="17"/>
  <c r="E879" i="17"/>
  <c r="F879" i="17" s="1"/>
  <c r="D879" i="17"/>
  <c r="E878" i="17"/>
  <c r="F878" i="17" s="1"/>
  <c r="D878" i="17"/>
  <c r="E877" i="17"/>
  <c r="F877" i="17" s="1"/>
  <c r="D877" i="17"/>
  <c r="E876" i="17"/>
  <c r="F876" i="17" s="1"/>
  <c r="D876" i="17"/>
  <c r="E875" i="17"/>
  <c r="F875" i="17" s="1"/>
  <c r="D875" i="17"/>
  <c r="E874" i="17"/>
  <c r="F874" i="17" s="1"/>
  <c r="D874" i="17"/>
  <c r="E873" i="17"/>
  <c r="F873" i="17" s="1"/>
  <c r="D873" i="17"/>
  <c r="E872" i="17"/>
  <c r="F872" i="17" s="1"/>
  <c r="D872" i="17"/>
  <c r="E871" i="17"/>
  <c r="F871" i="17" s="1"/>
  <c r="D871" i="17"/>
  <c r="E870" i="17"/>
  <c r="F870" i="17" s="1"/>
  <c r="D870" i="17"/>
  <c r="E869" i="17"/>
  <c r="F869" i="17" s="1"/>
  <c r="D869" i="17"/>
  <c r="E868" i="17"/>
  <c r="F868" i="17" s="1"/>
  <c r="D868" i="17"/>
  <c r="E867" i="17"/>
  <c r="F867" i="17" s="1"/>
  <c r="D867" i="17"/>
  <c r="E866" i="17"/>
  <c r="F866" i="17" s="1"/>
  <c r="D866" i="17"/>
  <c r="E865" i="17"/>
  <c r="F865" i="17" s="1"/>
  <c r="D865" i="17"/>
  <c r="E864" i="17"/>
  <c r="F864" i="17" s="1"/>
  <c r="D864" i="17"/>
  <c r="E863" i="17"/>
  <c r="F863" i="17" s="1"/>
  <c r="D863" i="17"/>
  <c r="E862" i="17"/>
  <c r="F862" i="17" s="1"/>
  <c r="D862" i="17"/>
  <c r="E861" i="17"/>
  <c r="F861" i="17" s="1"/>
  <c r="D861" i="17"/>
  <c r="E860" i="17"/>
  <c r="F860" i="17" s="1"/>
  <c r="D860" i="17"/>
  <c r="E859" i="17"/>
  <c r="F859" i="17" s="1"/>
  <c r="D859" i="17"/>
  <c r="E858" i="17"/>
  <c r="F858" i="17" s="1"/>
  <c r="D858" i="17"/>
  <c r="E857" i="17"/>
  <c r="F857" i="17" s="1"/>
  <c r="D857" i="17"/>
  <c r="E856" i="17"/>
  <c r="F856" i="17" s="1"/>
  <c r="D856" i="17"/>
  <c r="E855" i="17"/>
  <c r="F855" i="17" s="1"/>
  <c r="D855" i="17"/>
  <c r="E854" i="17"/>
  <c r="F854" i="17" s="1"/>
  <c r="D854" i="17"/>
  <c r="E853" i="17"/>
  <c r="F853" i="17" s="1"/>
  <c r="D853" i="17"/>
  <c r="E852" i="17"/>
  <c r="F852" i="17" s="1"/>
  <c r="D852" i="17"/>
  <c r="E851" i="17"/>
  <c r="F851" i="17" s="1"/>
  <c r="D851" i="17"/>
  <c r="E850" i="17"/>
  <c r="F850" i="17" s="1"/>
  <c r="D850" i="17"/>
  <c r="E849" i="17"/>
  <c r="F849" i="17" s="1"/>
  <c r="D849" i="17"/>
  <c r="E848" i="17"/>
  <c r="F848" i="17" s="1"/>
  <c r="D848" i="17"/>
  <c r="E847" i="17"/>
  <c r="F847" i="17" s="1"/>
  <c r="D847" i="17"/>
  <c r="E846" i="17"/>
  <c r="F846" i="17" s="1"/>
  <c r="D846" i="17"/>
  <c r="E845" i="17"/>
  <c r="F845" i="17" s="1"/>
  <c r="D845" i="17"/>
  <c r="E844" i="17"/>
  <c r="F844" i="17" s="1"/>
  <c r="D844" i="17"/>
  <c r="E843" i="17"/>
  <c r="F843" i="17" s="1"/>
  <c r="D843" i="17"/>
  <c r="E842" i="17"/>
  <c r="F842" i="17" s="1"/>
  <c r="D842" i="17"/>
  <c r="E841" i="17"/>
  <c r="F841" i="17" s="1"/>
  <c r="D841" i="17"/>
  <c r="E840" i="17"/>
  <c r="F840" i="17" s="1"/>
  <c r="D840" i="17"/>
  <c r="E839" i="17"/>
  <c r="F839" i="17" s="1"/>
  <c r="D839" i="17"/>
  <c r="E838" i="17"/>
  <c r="F838" i="17" s="1"/>
  <c r="D838" i="17"/>
  <c r="E837" i="17"/>
  <c r="F837" i="17" s="1"/>
  <c r="D837" i="17"/>
  <c r="E836" i="17"/>
  <c r="F836" i="17" s="1"/>
  <c r="D836" i="17"/>
  <c r="E835" i="17"/>
  <c r="F835" i="17" s="1"/>
  <c r="D835" i="17"/>
  <c r="E834" i="17"/>
  <c r="F834" i="17" s="1"/>
  <c r="D834" i="17"/>
  <c r="E833" i="17"/>
  <c r="F833" i="17" s="1"/>
  <c r="D833" i="17"/>
  <c r="E832" i="17"/>
  <c r="F832" i="17" s="1"/>
  <c r="D832" i="17"/>
  <c r="E831" i="17"/>
  <c r="F831" i="17" s="1"/>
  <c r="D831" i="17"/>
  <c r="E830" i="17"/>
  <c r="F830" i="17" s="1"/>
  <c r="D830" i="17"/>
  <c r="E829" i="17"/>
  <c r="F829" i="17" s="1"/>
  <c r="D829" i="17"/>
  <c r="E828" i="17"/>
  <c r="F828" i="17" s="1"/>
  <c r="D828" i="17"/>
  <c r="E827" i="17"/>
  <c r="F827" i="17" s="1"/>
  <c r="D827" i="17"/>
  <c r="E826" i="17"/>
  <c r="F826" i="17" s="1"/>
  <c r="D826" i="17"/>
  <c r="E825" i="17"/>
  <c r="F825" i="17" s="1"/>
  <c r="D825" i="17"/>
  <c r="E824" i="17"/>
  <c r="F824" i="17" s="1"/>
  <c r="D824" i="17"/>
  <c r="E823" i="17"/>
  <c r="F823" i="17" s="1"/>
  <c r="D823" i="17"/>
  <c r="E822" i="17"/>
  <c r="F822" i="17" s="1"/>
  <c r="D822" i="17"/>
  <c r="E821" i="17"/>
  <c r="F821" i="17" s="1"/>
  <c r="D821" i="17"/>
  <c r="E820" i="17"/>
  <c r="F820" i="17" s="1"/>
  <c r="D820" i="17"/>
  <c r="E819" i="17"/>
  <c r="F819" i="17" s="1"/>
  <c r="D819" i="17"/>
  <c r="E818" i="17"/>
  <c r="F818" i="17" s="1"/>
  <c r="D818" i="17"/>
  <c r="E817" i="17"/>
  <c r="F817" i="17" s="1"/>
  <c r="D817" i="17"/>
  <c r="E816" i="17"/>
  <c r="F816" i="17" s="1"/>
  <c r="D816" i="17"/>
  <c r="E815" i="17"/>
  <c r="F815" i="17" s="1"/>
  <c r="D815" i="17"/>
  <c r="E814" i="17"/>
  <c r="F814" i="17" s="1"/>
  <c r="D814" i="17"/>
  <c r="E813" i="17"/>
  <c r="F813" i="17" s="1"/>
  <c r="D813" i="17"/>
  <c r="E812" i="17"/>
  <c r="F812" i="17" s="1"/>
  <c r="D812" i="17"/>
  <c r="E811" i="17"/>
  <c r="F811" i="17" s="1"/>
  <c r="D811" i="17"/>
  <c r="E810" i="17"/>
  <c r="F810" i="17" s="1"/>
  <c r="D810" i="17"/>
  <c r="E809" i="17"/>
  <c r="F809" i="17" s="1"/>
  <c r="D809" i="17"/>
  <c r="E808" i="17"/>
  <c r="F808" i="17" s="1"/>
  <c r="D808" i="17"/>
  <c r="E807" i="17"/>
  <c r="F807" i="17" s="1"/>
  <c r="D807" i="17"/>
  <c r="E806" i="17"/>
  <c r="F806" i="17" s="1"/>
  <c r="D806" i="17"/>
  <c r="E805" i="17"/>
  <c r="F805" i="17" s="1"/>
  <c r="D805" i="17"/>
  <c r="E804" i="17"/>
  <c r="F804" i="17" s="1"/>
  <c r="D804" i="17"/>
  <c r="E803" i="17"/>
  <c r="F803" i="17" s="1"/>
  <c r="D803" i="17"/>
  <c r="E802" i="17"/>
  <c r="F802" i="17" s="1"/>
  <c r="D802" i="17"/>
  <c r="E801" i="17"/>
  <c r="F801" i="17" s="1"/>
  <c r="D801" i="17"/>
  <c r="E800" i="17"/>
  <c r="F800" i="17" s="1"/>
  <c r="D800" i="17"/>
  <c r="E799" i="17"/>
  <c r="F799" i="17" s="1"/>
  <c r="D799" i="17"/>
  <c r="E798" i="17"/>
  <c r="F798" i="17" s="1"/>
  <c r="D798" i="17"/>
  <c r="E797" i="17"/>
  <c r="F797" i="17" s="1"/>
  <c r="D797" i="17"/>
  <c r="E796" i="17"/>
  <c r="F796" i="17" s="1"/>
  <c r="D796" i="17"/>
  <c r="E795" i="17"/>
  <c r="F795" i="17" s="1"/>
  <c r="D795" i="17"/>
  <c r="E794" i="17"/>
  <c r="F794" i="17" s="1"/>
  <c r="D794" i="17"/>
  <c r="E793" i="17"/>
  <c r="F793" i="17" s="1"/>
  <c r="D793" i="17"/>
  <c r="E792" i="17"/>
  <c r="F792" i="17" s="1"/>
  <c r="D792" i="17"/>
  <c r="E791" i="17"/>
  <c r="F791" i="17" s="1"/>
  <c r="D791" i="17"/>
  <c r="E790" i="17"/>
  <c r="F790" i="17" s="1"/>
  <c r="D790" i="17"/>
  <c r="E789" i="17"/>
  <c r="F789" i="17" s="1"/>
  <c r="D789" i="17"/>
  <c r="E788" i="17"/>
  <c r="F788" i="17" s="1"/>
  <c r="D788" i="17"/>
  <c r="E787" i="17"/>
  <c r="F787" i="17" s="1"/>
  <c r="D787" i="17"/>
  <c r="E786" i="17"/>
  <c r="F786" i="17" s="1"/>
  <c r="D786" i="17"/>
  <c r="E785" i="17"/>
  <c r="F785" i="17" s="1"/>
  <c r="D785" i="17"/>
  <c r="E784" i="17"/>
  <c r="F784" i="17" s="1"/>
  <c r="D784" i="17"/>
  <c r="E783" i="17"/>
  <c r="F783" i="17" s="1"/>
  <c r="D783" i="17"/>
  <c r="E782" i="17"/>
  <c r="F782" i="17" s="1"/>
  <c r="D782" i="17"/>
  <c r="E781" i="17"/>
  <c r="F781" i="17" s="1"/>
  <c r="D781" i="17"/>
  <c r="E780" i="17"/>
  <c r="F780" i="17" s="1"/>
  <c r="D780" i="17"/>
  <c r="E779" i="17"/>
  <c r="F779" i="17" s="1"/>
  <c r="D779" i="17"/>
  <c r="E778" i="17"/>
  <c r="F778" i="17" s="1"/>
  <c r="D778" i="17"/>
  <c r="E777" i="17"/>
  <c r="F777" i="17" s="1"/>
  <c r="D777" i="17"/>
  <c r="E776" i="17"/>
  <c r="F776" i="17" s="1"/>
  <c r="D776" i="17"/>
  <c r="E775" i="17"/>
  <c r="F775" i="17" s="1"/>
  <c r="D775" i="17"/>
  <c r="E774" i="17"/>
  <c r="F774" i="17" s="1"/>
  <c r="D774" i="17"/>
  <c r="E773" i="17"/>
  <c r="F773" i="17" s="1"/>
  <c r="D773" i="17"/>
  <c r="E772" i="17"/>
  <c r="F772" i="17" s="1"/>
  <c r="D772" i="17"/>
  <c r="E771" i="17"/>
  <c r="F771" i="17" s="1"/>
  <c r="D771" i="17"/>
  <c r="E770" i="17"/>
  <c r="F770" i="17" s="1"/>
  <c r="D770" i="17"/>
  <c r="E769" i="17"/>
  <c r="F769" i="17" s="1"/>
  <c r="D769" i="17"/>
  <c r="E768" i="17"/>
  <c r="F768" i="17" s="1"/>
  <c r="D768" i="17"/>
  <c r="E767" i="17"/>
  <c r="F767" i="17" s="1"/>
  <c r="D767" i="17"/>
  <c r="E766" i="17"/>
  <c r="F766" i="17" s="1"/>
  <c r="D766" i="17"/>
  <c r="E765" i="17"/>
  <c r="F765" i="17" s="1"/>
  <c r="D765" i="17"/>
  <c r="E764" i="17"/>
  <c r="F764" i="17" s="1"/>
  <c r="D764" i="17"/>
  <c r="E763" i="17"/>
  <c r="F763" i="17" s="1"/>
  <c r="D763" i="17"/>
  <c r="E762" i="17"/>
  <c r="F762" i="17" s="1"/>
  <c r="D762" i="17"/>
  <c r="E761" i="17"/>
  <c r="F761" i="17" s="1"/>
  <c r="D761" i="17"/>
  <c r="E760" i="17"/>
  <c r="F760" i="17" s="1"/>
  <c r="D760" i="17"/>
  <c r="E759" i="17"/>
  <c r="F759" i="17" s="1"/>
  <c r="D759" i="17"/>
  <c r="E758" i="17"/>
  <c r="F758" i="17" s="1"/>
  <c r="D758" i="17"/>
  <c r="E757" i="17"/>
  <c r="F757" i="17" s="1"/>
  <c r="D757" i="17"/>
  <c r="E756" i="17"/>
  <c r="F756" i="17" s="1"/>
  <c r="D756" i="17"/>
  <c r="E755" i="17"/>
  <c r="F755" i="17" s="1"/>
  <c r="D755" i="17"/>
  <c r="E754" i="17"/>
  <c r="F754" i="17" s="1"/>
  <c r="D754" i="17"/>
  <c r="E753" i="17"/>
  <c r="F753" i="17" s="1"/>
  <c r="D753" i="17"/>
  <c r="E752" i="17"/>
  <c r="F752" i="17" s="1"/>
  <c r="D752" i="17"/>
  <c r="E751" i="17"/>
  <c r="F751" i="17" s="1"/>
  <c r="D751" i="17"/>
  <c r="E750" i="17"/>
  <c r="F750" i="17" s="1"/>
  <c r="D750" i="17"/>
  <c r="E749" i="17"/>
  <c r="F749" i="17" s="1"/>
  <c r="D749" i="17"/>
  <c r="E748" i="17"/>
  <c r="F748" i="17" s="1"/>
  <c r="D748" i="17"/>
  <c r="E747" i="17"/>
  <c r="F747" i="17" s="1"/>
  <c r="D747" i="17"/>
  <c r="E746" i="17"/>
  <c r="F746" i="17" s="1"/>
  <c r="D746" i="17"/>
  <c r="E745" i="17"/>
  <c r="F745" i="17" s="1"/>
  <c r="D745" i="17"/>
  <c r="E744" i="17"/>
  <c r="F744" i="17" s="1"/>
  <c r="D744" i="17"/>
  <c r="E743" i="17"/>
  <c r="F743" i="17" s="1"/>
  <c r="D743" i="17"/>
  <c r="E742" i="17"/>
  <c r="F742" i="17" s="1"/>
  <c r="D742" i="17"/>
  <c r="E741" i="17"/>
  <c r="F741" i="17" s="1"/>
  <c r="D741" i="17"/>
  <c r="E740" i="17"/>
  <c r="F740" i="17" s="1"/>
  <c r="D740" i="17"/>
  <c r="E739" i="17"/>
  <c r="F739" i="17" s="1"/>
  <c r="D739" i="17"/>
  <c r="E738" i="17"/>
  <c r="F738" i="17" s="1"/>
  <c r="D738" i="17"/>
  <c r="E737" i="17"/>
  <c r="F737" i="17" s="1"/>
  <c r="D737" i="17"/>
  <c r="E736" i="17"/>
  <c r="F736" i="17" s="1"/>
  <c r="D736" i="17"/>
  <c r="E735" i="17"/>
  <c r="F735" i="17" s="1"/>
  <c r="D735" i="17"/>
  <c r="E734" i="17"/>
  <c r="F734" i="17" s="1"/>
  <c r="D734" i="17"/>
  <c r="E733" i="17"/>
  <c r="F733" i="17" s="1"/>
  <c r="D733" i="17"/>
  <c r="E732" i="17"/>
  <c r="F732" i="17" s="1"/>
  <c r="D732" i="17"/>
  <c r="E731" i="17"/>
  <c r="F731" i="17" s="1"/>
  <c r="D731" i="17"/>
  <c r="E730" i="17"/>
  <c r="F730" i="17" s="1"/>
  <c r="D730" i="17"/>
  <c r="E729" i="17"/>
  <c r="F729" i="17" s="1"/>
  <c r="D729" i="17"/>
  <c r="E728" i="17"/>
  <c r="F728" i="17" s="1"/>
  <c r="D728" i="17"/>
  <c r="E727" i="17"/>
  <c r="F727" i="17" s="1"/>
  <c r="D727" i="17"/>
  <c r="E726" i="17"/>
  <c r="F726" i="17" s="1"/>
  <c r="D726" i="17"/>
  <c r="E725" i="17"/>
  <c r="F725" i="17" s="1"/>
  <c r="D725" i="17"/>
  <c r="E724" i="17"/>
  <c r="F724" i="17" s="1"/>
  <c r="D724" i="17"/>
  <c r="E723" i="17"/>
  <c r="F723" i="17" s="1"/>
  <c r="D723" i="17"/>
  <c r="E722" i="17"/>
  <c r="F722" i="17" s="1"/>
  <c r="D722" i="17"/>
  <c r="E721" i="17"/>
  <c r="F721" i="17" s="1"/>
  <c r="D721" i="17"/>
  <c r="E720" i="17"/>
  <c r="F720" i="17" s="1"/>
  <c r="D720" i="17"/>
  <c r="E719" i="17"/>
  <c r="F719" i="17" s="1"/>
  <c r="D719" i="17"/>
  <c r="E718" i="17"/>
  <c r="F718" i="17" s="1"/>
  <c r="D718" i="17"/>
  <c r="E717" i="17"/>
  <c r="F717" i="17" s="1"/>
  <c r="D717" i="17"/>
  <c r="E716" i="17"/>
  <c r="F716" i="17" s="1"/>
  <c r="D716" i="17"/>
  <c r="E715" i="17"/>
  <c r="F715" i="17" s="1"/>
  <c r="D715" i="17"/>
  <c r="E714" i="17"/>
  <c r="F714" i="17" s="1"/>
  <c r="D714" i="17"/>
  <c r="E713" i="17"/>
  <c r="F713" i="17" s="1"/>
  <c r="D713" i="17"/>
  <c r="E712" i="17"/>
  <c r="F712" i="17" s="1"/>
  <c r="D712" i="17"/>
  <c r="E711" i="17"/>
  <c r="F711" i="17" s="1"/>
  <c r="D711" i="17"/>
  <c r="E710" i="17"/>
  <c r="F710" i="17" s="1"/>
  <c r="D710" i="17"/>
  <c r="E709" i="17"/>
  <c r="F709" i="17" s="1"/>
  <c r="D709" i="17"/>
  <c r="E708" i="17"/>
  <c r="F708" i="17" s="1"/>
  <c r="D708" i="17"/>
  <c r="E707" i="17"/>
  <c r="F707" i="17" s="1"/>
  <c r="D707" i="17"/>
  <c r="E706" i="17"/>
  <c r="F706" i="17" s="1"/>
  <c r="D706" i="17"/>
  <c r="E705" i="17"/>
  <c r="F705" i="17" s="1"/>
  <c r="D705" i="17"/>
  <c r="E704" i="17"/>
  <c r="F704" i="17" s="1"/>
  <c r="D704" i="17"/>
  <c r="E703" i="17"/>
  <c r="F703" i="17" s="1"/>
  <c r="D703" i="17"/>
  <c r="E702" i="17"/>
  <c r="F702" i="17" s="1"/>
  <c r="D702" i="17"/>
  <c r="E701" i="17"/>
  <c r="F701" i="17" s="1"/>
  <c r="D701" i="17"/>
  <c r="E700" i="17"/>
  <c r="F700" i="17" s="1"/>
  <c r="D700" i="17"/>
  <c r="E699" i="17"/>
  <c r="F699" i="17" s="1"/>
  <c r="D699" i="17"/>
  <c r="E698" i="17"/>
  <c r="F698" i="17" s="1"/>
  <c r="D698" i="17"/>
  <c r="E697" i="17"/>
  <c r="F697" i="17" s="1"/>
  <c r="D697" i="17"/>
  <c r="E696" i="17"/>
  <c r="F696" i="17" s="1"/>
  <c r="D696" i="17"/>
  <c r="E695" i="17"/>
  <c r="F695" i="17" s="1"/>
  <c r="D695" i="17"/>
  <c r="E694" i="17"/>
  <c r="F694" i="17" s="1"/>
  <c r="D694" i="17"/>
  <c r="E693" i="17"/>
  <c r="F693" i="17" s="1"/>
  <c r="D693" i="17"/>
  <c r="E692" i="17"/>
  <c r="F692" i="17" s="1"/>
  <c r="D692" i="17"/>
  <c r="E691" i="17"/>
  <c r="F691" i="17" s="1"/>
  <c r="D691" i="17"/>
  <c r="E690" i="17"/>
  <c r="F690" i="17" s="1"/>
  <c r="D690" i="17"/>
  <c r="E689" i="17"/>
  <c r="F689" i="17" s="1"/>
  <c r="D689" i="17"/>
  <c r="E688" i="17"/>
  <c r="F688" i="17" s="1"/>
  <c r="D688" i="17"/>
  <c r="E687" i="17"/>
  <c r="F687" i="17" s="1"/>
  <c r="D687" i="17"/>
  <c r="E686" i="17"/>
  <c r="F686" i="17" s="1"/>
  <c r="D686" i="17"/>
  <c r="E685" i="17"/>
  <c r="F685" i="17" s="1"/>
  <c r="D685" i="17"/>
  <c r="E684" i="17"/>
  <c r="F684" i="17" s="1"/>
  <c r="D684" i="17"/>
  <c r="E683" i="17"/>
  <c r="F683" i="17" s="1"/>
  <c r="D683" i="17"/>
  <c r="E682" i="17"/>
  <c r="F682" i="17" s="1"/>
  <c r="D682" i="17"/>
  <c r="E681" i="17"/>
  <c r="F681" i="17" s="1"/>
  <c r="D681" i="17"/>
  <c r="E680" i="17"/>
  <c r="F680" i="17" s="1"/>
  <c r="D680" i="17"/>
  <c r="E679" i="17"/>
  <c r="F679" i="17" s="1"/>
  <c r="D679" i="17"/>
  <c r="E678" i="17"/>
  <c r="F678" i="17" s="1"/>
  <c r="D678" i="17"/>
  <c r="E677" i="17"/>
  <c r="F677" i="17" s="1"/>
  <c r="D677" i="17"/>
  <c r="E676" i="17"/>
  <c r="F676" i="17" s="1"/>
  <c r="D676" i="17"/>
  <c r="E675" i="17"/>
  <c r="F675" i="17" s="1"/>
  <c r="D675" i="17"/>
  <c r="E674" i="17"/>
  <c r="F674" i="17" s="1"/>
  <c r="D674" i="17"/>
  <c r="E673" i="17"/>
  <c r="F673" i="17" s="1"/>
  <c r="D673" i="17"/>
  <c r="E672" i="17"/>
  <c r="F672" i="17" s="1"/>
  <c r="D672" i="17"/>
  <c r="E671" i="17"/>
  <c r="F671" i="17" s="1"/>
  <c r="D671" i="17"/>
  <c r="E670" i="17"/>
  <c r="F670" i="17" s="1"/>
  <c r="D670" i="17"/>
  <c r="E669" i="17"/>
  <c r="F669" i="17" s="1"/>
  <c r="D669" i="17"/>
  <c r="E668" i="17"/>
  <c r="F668" i="17" s="1"/>
  <c r="D668" i="17"/>
  <c r="E667" i="17"/>
  <c r="F667" i="17" s="1"/>
  <c r="D667" i="17"/>
  <c r="E666" i="17"/>
  <c r="F666" i="17" s="1"/>
  <c r="D666" i="17"/>
  <c r="E665" i="17"/>
  <c r="F665" i="17" s="1"/>
  <c r="D665" i="17"/>
  <c r="E664" i="17"/>
  <c r="F664" i="17" s="1"/>
  <c r="D664" i="17"/>
  <c r="E663" i="17"/>
  <c r="F663" i="17" s="1"/>
  <c r="D663" i="17"/>
  <c r="E662" i="17"/>
  <c r="F662" i="17" s="1"/>
  <c r="D662" i="17"/>
  <c r="E661" i="17"/>
  <c r="F661" i="17" s="1"/>
  <c r="D661" i="17"/>
  <c r="E660" i="17"/>
  <c r="F660" i="17" s="1"/>
  <c r="D660" i="17"/>
  <c r="E659" i="17"/>
  <c r="F659" i="17" s="1"/>
  <c r="D659" i="17"/>
  <c r="E658" i="17"/>
  <c r="F658" i="17" s="1"/>
  <c r="D658" i="17"/>
  <c r="E657" i="17"/>
  <c r="F657" i="17" s="1"/>
  <c r="D657" i="17"/>
  <c r="E656" i="17"/>
  <c r="F656" i="17" s="1"/>
  <c r="D656" i="17"/>
  <c r="E655" i="17"/>
  <c r="F655" i="17" s="1"/>
  <c r="D655" i="17"/>
  <c r="E654" i="17"/>
  <c r="F654" i="17" s="1"/>
  <c r="D654" i="17"/>
  <c r="E653" i="17"/>
  <c r="F653" i="17" s="1"/>
  <c r="D653" i="17"/>
  <c r="E652" i="17"/>
  <c r="F652" i="17" s="1"/>
  <c r="D652" i="17"/>
  <c r="E651" i="17"/>
  <c r="F651" i="17" s="1"/>
  <c r="D651" i="17"/>
  <c r="E650" i="17"/>
  <c r="F650" i="17" s="1"/>
  <c r="D650" i="17"/>
  <c r="E649" i="17"/>
  <c r="F649" i="17" s="1"/>
  <c r="D649" i="17"/>
  <c r="E648" i="17"/>
  <c r="F648" i="17" s="1"/>
  <c r="D648" i="17"/>
  <c r="E647" i="17"/>
  <c r="F647" i="17" s="1"/>
  <c r="D647" i="17"/>
  <c r="E646" i="17"/>
  <c r="F646" i="17" s="1"/>
  <c r="D646" i="17"/>
  <c r="E645" i="17"/>
  <c r="F645" i="17" s="1"/>
  <c r="D645" i="17"/>
  <c r="E644" i="17"/>
  <c r="F644" i="17" s="1"/>
  <c r="D644" i="17"/>
  <c r="E643" i="17"/>
  <c r="F643" i="17" s="1"/>
  <c r="D643" i="17"/>
  <c r="E642" i="17"/>
  <c r="F642" i="17" s="1"/>
  <c r="D642" i="17"/>
  <c r="E641" i="17"/>
  <c r="F641" i="17" s="1"/>
  <c r="D641" i="17"/>
  <c r="E640" i="17"/>
  <c r="F640" i="17" s="1"/>
  <c r="D640" i="17"/>
  <c r="E639" i="17"/>
  <c r="F639" i="17" s="1"/>
  <c r="D639" i="17"/>
  <c r="E638" i="17"/>
  <c r="F638" i="17" s="1"/>
  <c r="D638" i="17"/>
  <c r="E637" i="17"/>
  <c r="F637" i="17" s="1"/>
  <c r="D637" i="17"/>
  <c r="E636" i="17"/>
  <c r="F636" i="17" s="1"/>
  <c r="D636" i="17"/>
  <c r="E635" i="17"/>
  <c r="F635" i="17" s="1"/>
  <c r="D635" i="17"/>
  <c r="E634" i="17"/>
  <c r="F634" i="17" s="1"/>
  <c r="D634" i="17"/>
  <c r="E633" i="17"/>
  <c r="F633" i="17" s="1"/>
  <c r="D633" i="17"/>
  <c r="E632" i="17"/>
  <c r="F632" i="17" s="1"/>
  <c r="D632" i="17"/>
  <c r="E631" i="17"/>
  <c r="F631" i="17" s="1"/>
  <c r="D631" i="17"/>
  <c r="E630" i="17"/>
  <c r="F630" i="17" s="1"/>
  <c r="D630" i="17"/>
  <c r="E629" i="17"/>
  <c r="F629" i="17" s="1"/>
  <c r="D629" i="17"/>
  <c r="E628" i="17"/>
  <c r="F628" i="17" s="1"/>
  <c r="D628" i="17"/>
  <c r="E627" i="17"/>
  <c r="F627" i="17" s="1"/>
  <c r="D627" i="17"/>
  <c r="E626" i="17"/>
  <c r="F626" i="17" s="1"/>
  <c r="D626" i="17"/>
  <c r="E625" i="17"/>
  <c r="F625" i="17" s="1"/>
  <c r="D625" i="17"/>
  <c r="E624" i="17"/>
  <c r="F624" i="17" s="1"/>
  <c r="D624" i="17"/>
  <c r="E623" i="17"/>
  <c r="F623" i="17" s="1"/>
  <c r="D623" i="17"/>
  <c r="E622" i="17"/>
  <c r="F622" i="17" s="1"/>
  <c r="D622" i="17"/>
  <c r="E621" i="17"/>
  <c r="F621" i="17" s="1"/>
  <c r="D621" i="17"/>
  <c r="E620" i="17"/>
  <c r="F620" i="17" s="1"/>
  <c r="D620" i="17"/>
  <c r="E619" i="17"/>
  <c r="F619" i="17" s="1"/>
  <c r="D619" i="17"/>
  <c r="E618" i="17"/>
  <c r="F618" i="17" s="1"/>
  <c r="D618" i="17"/>
  <c r="E617" i="17"/>
  <c r="F617" i="17" s="1"/>
  <c r="D617" i="17"/>
  <c r="E616" i="17"/>
  <c r="F616" i="17" s="1"/>
  <c r="D616" i="17"/>
  <c r="E615" i="17"/>
  <c r="F615" i="17" s="1"/>
  <c r="D615" i="17"/>
  <c r="E614" i="17"/>
  <c r="F614" i="17" s="1"/>
  <c r="D614" i="17"/>
  <c r="E613" i="17"/>
  <c r="F613" i="17" s="1"/>
  <c r="D613" i="17"/>
  <c r="E612" i="17"/>
  <c r="F612" i="17" s="1"/>
  <c r="D612" i="17"/>
  <c r="E611" i="17"/>
  <c r="F611" i="17" s="1"/>
  <c r="D611" i="17"/>
  <c r="E610" i="17"/>
  <c r="F610" i="17" s="1"/>
  <c r="D610" i="17"/>
  <c r="E609" i="17"/>
  <c r="F609" i="17" s="1"/>
  <c r="D609" i="17"/>
  <c r="E608" i="17"/>
  <c r="F608" i="17" s="1"/>
  <c r="D608" i="17"/>
  <c r="E607" i="17"/>
  <c r="F607" i="17" s="1"/>
  <c r="D607" i="17"/>
  <c r="E606" i="17"/>
  <c r="F606" i="17" s="1"/>
  <c r="D606" i="17"/>
  <c r="E605" i="17"/>
  <c r="F605" i="17" s="1"/>
  <c r="D605" i="17"/>
  <c r="E604" i="17"/>
  <c r="F604" i="17" s="1"/>
  <c r="D604" i="17"/>
  <c r="E603" i="17"/>
  <c r="F603" i="17" s="1"/>
  <c r="D603" i="17"/>
  <c r="E602" i="17"/>
  <c r="F602" i="17" s="1"/>
  <c r="D602" i="17"/>
  <c r="E601" i="17"/>
  <c r="F601" i="17" s="1"/>
  <c r="D601" i="17"/>
  <c r="E600" i="17"/>
  <c r="F600" i="17" s="1"/>
  <c r="D600" i="17"/>
  <c r="E599" i="17"/>
  <c r="F599" i="17" s="1"/>
  <c r="D599" i="17"/>
  <c r="E598" i="17"/>
  <c r="F598" i="17" s="1"/>
  <c r="D598" i="17"/>
  <c r="E597" i="17"/>
  <c r="F597" i="17" s="1"/>
  <c r="D597" i="17"/>
  <c r="E596" i="17"/>
  <c r="F596" i="17" s="1"/>
  <c r="D596" i="17"/>
  <c r="E595" i="17"/>
  <c r="F595" i="17" s="1"/>
  <c r="D595" i="17"/>
  <c r="E594" i="17"/>
  <c r="F594" i="17" s="1"/>
  <c r="D594" i="17"/>
  <c r="E593" i="17"/>
  <c r="F593" i="17" s="1"/>
  <c r="D593" i="17"/>
  <c r="E592" i="17"/>
  <c r="F592" i="17" s="1"/>
  <c r="D592" i="17"/>
  <c r="E591" i="17"/>
  <c r="F591" i="17" s="1"/>
  <c r="D591" i="17"/>
  <c r="E590" i="17"/>
  <c r="F590" i="17" s="1"/>
  <c r="D590" i="17"/>
  <c r="E589" i="17"/>
  <c r="F589" i="17" s="1"/>
  <c r="D589" i="17"/>
  <c r="E588" i="17"/>
  <c r="F588" i="17" s="1"/>
  <c r="D588" i="17"/>
  <c r="E587" i="17"/>
  <c r="F587" i="17" s="1"/>
  <c r="D587" i="17"/>
  <c r="E586" i="17"/>
  <c r="F586" i="17" s="1"/>
  <c r="D586" i="17"/>
  <c r="E585" i="17"/>
  <c r="F585" i="17" s="1"/>
  <c r="D585" i="17"/>
  <c r="E584" i="17"/>
  <c r="F584" i="17" s="1"/>
  <c r="D584" i="17"/>
  <c r="E583" i="17"/>
  <c r="F583" i="17" s="1"/>
  <c r="D583" i="17"/>
  <c r="E582" i="17"/>
  <c r="F582" i="17" s="1"/>
  <c r="D582" i="17"/>
  <c r="E581" i="17"/>
  <c r="F581" i="17" s="1"/>
  <c r="D581" i="17"/>
  <c r="E580" i="17"/>
  <c r="F580" i="17" s="1"/>
  <c r="D580" i="17"/>
  <c r="E579" i="17"/>
  <c r="F579" i="17" s="1"/>
  <c r="D579" i="17"/>
  <c r="E578" i="17"/>
  <c r="F578" i="17" s="1"/>
  <c r="D578" i="17"/>
  <c r="E577" i="17"/>
  <c r="F577" i="17" s="1"/>
  <c r="D577" i="17"/>
  <c r="E576" i="17"/>
  <c r="F576" i="17" s="1"/>
  <c r="D576" i="17"/>
  <c r="E575" i="17"/>
  <c r="F575" i="17" s="1"/>
  <c r="D575" i="17"/>
  <c r="E574" i="17"/>
  <c r="F574" i="17" s="1"/>
  <c r="D574" i="17"/>
  <c r="E573" i="17"/>
  <c r="F573" i="17" s="1"/>
  <c r="D573" i="17"/>
  <c r="E572" i="17"/>
  <c r="F572" i="17" s="1"/>
  <c r="D572" i="17"/>
  <c r="E571" i="17"/>
  <c r="F571" i="17" s="1"/>
  <c r="D571" i="17"/>
  <c r="E570" i="17"/>
  <c r="F570" i="17" s="1"/>
  <c r="D570" i="17"/>
  <c r="E569" i="17"/>
  <c r="F569" i="17" s="1"/>
  <c r="D569" i="17"/>
  <c r="E568" i="17"/>
  <c r="F568" i="17" s="1"/>
  <c r="D568" i="17"/>
  <c r="E567" i="17"/>
  <c r="F567" i="17" s="1"/>
  <c r="D567" i="17"/>
  <c r="E566" i="17"/>
  <c r="F566" i="17" s="1"/>
  <c r="D566" i="17"/>
  <c r="E565" i="17"/>
  <c r="F565" i="17" s="1"/>
  <c r="D565" i="17"/>
  <c r="E564" i="17"/>
  <c r="F564" i="17" s="1"/>
  <c r="D564" i="17"/>
  <c r="E563" i="17"/>
  <c r="F563" i="17" s="1"/>
  <c r="D563" i="17"/>
  <c r="E562" i="17"/>
  <c r="F562" i="17" s="1"/>
  <c r="D562" i="17"/>
  <c r="E561" i="17"/>
  <c r="F561" i="17" s="1"/>
  <c r="D561" i="17"/>
  <c r="E560" i="17"/>
  <c r="F560" i="17" s="1"/>
  <c r="D560" i="17"/>
  <c r="E559" i="17"/>
  <c r="F559" i="17" s="1"/>
  <c r="D559" i="17"/>
  <c r="E558" i="17"/>
  <c r="F558" i="17" s="1"/>
  <c r="D558" i="17"/>
  <c r="E557" i="17"/>
  <c r="F557" i="17" s="1"/>
  <c r="D557" i="17"/>
  <c r="E556" i="17"/>
  <c r="F556" i="17" s="1"/>
  <c r="D556" i="17"/>
  <c r="E555" i="17"/>
  <c r="F555" i="17" s="1"/>
  <c r="D555" i="17"/>
  <c r="E554" i="17"/>
  <c r="F554" i="17" s="1"/>
  <c r="D554" i="17"/>
  <c r="E553" i="17"/>
  <c r="F553" i="17" s="1"/>
  <c r="D553" i="17"/>
  <c r="E552" i="17"/>
  <c r="F552" i="17" s="1"/>
  <c r="D552" i="17"/>
  <c r="E551" i="17"/>
  <c r="F551" i="17" s="1"/>
  <c r="D551" i="17"/>
  <c r="E550" i="17"/>
  <c r="F550" i="17" s="1"/>
  <c r="D550" i="17"/>
  <c r="E549" i="17"/>
  <c r="F549" i="17" s="1"/>
  <c r="D549" i="17"/>
  <c r="E548" i="17"/>
  <c r="F548" i="17" s="1"/>
  <c r="D548" i="17"/>
  <c r="E547" i="17"/>
  <c r="F547" i="17" s="1"/>
  <c r="D547" i="17"/>
  <c r="E546" i="17"/>
  <c r="F546" i="17" s="1"/>
  <c r="D546" i="17"/>
  <c r="E545" i="17"/>
  <c r="F545" i="17" s="1"/>
  <c r="D545" i="17"/>
  <c r="E544" i="17"/>
  <c r="F544" i="17" s="1"/>
  <c r="D544" i="17"/>
  <c r="E543" i="17"/>
  <c r="F543" i="17" s="1"/>
  <c r="D543" i="17"/>
  <c r="E542" i="17"/>
  <c r="F542" i="17" s="1"/>
  <c r="D542" i="17"/>
  <c r="E541" i="17"/>
  <c r="F541" i="17" s="1"/>
  <c r="D541" i="17"/>
  <c r="E540" i="17"/>
  <c r="F540" i="17" s="1"/>
  <c r="D540" i="17"/>
  <c r="E539" i="17"/>
  <c r="F539" i="17" s="1"/>
  <c r="D539" i="17"/>
  <c r="E538" i="17"/>
  <c r="F538" i="17" s="1"/>
  <c r="D538" i="17"/>
  <c r="E537" i="17"/>
  <c r="F537" i="17" s="1"/>
  <c r="D537" i="17"/>
  <c r="E536" i="17"/>
  <c r="F536" i="17" s="1"/>
  <c r="D536" i="17"/>
  <c r="E535" i="17"/>
  <c r="F535" i="17" s="1"/>
  <c r="D535" i="17"/>
  <c r="E534" i="17"/>
  <c r="F534" i="17" s="1"/>
  <c r="D534" i="17"/>
  <c r="E533" i="17"/>
  <c r="F533" i="17" s="1"/>
  <c r="D533" i="17"/>
  <c r="E532" i="17"/>
  <c r="F532" i="17" s="1"/>
  <c r="D532" i="17"/>
  <c r="E531" i="17"/>
  <c r="F531" i="17" s="1"/>
  <c r="D531" i="17"/>
  <c r="E530" i="17"/>
  <c r="F530" i="17" s="1"/>
  <c r="D530" i="17"/>
  <c r="E529" i="17"/>
  <c r="F529" i="17" s="1"/>
  <c r="D529" i="17"/>
  <c r="E528" i="17"/>
  <c r="F528" i="17" s="1"/>
  <c r="D528" i="17"/>
  <c r="E527" i="17"/>
  <c r="F527" i="17" s="1"/>
  <c r="D527" i="17"/>
  <c r="E526" i="17"/>
  <c r="F526" i="17" s="1"/>
  <c r="D526" i="17"/>
  <c r="E525" i="17"/>
  <c r="F525" i="17" s="1"/>
  <c r="D525" i="17"/>
  <c r="E524" i="17"/>
  <c r="F524" i="17" s="1"/>
  <c r="D524" i="17"/>
  <c r="E523" i="17"/>
  <c r="F523" i="17" s="1"/>
  <c r="D523" i="17"/>
  <c r="E522" i="17"/>
  <c r="F522" i="17" s="1"/>
  <c r="D522" i="17"/>
  <c r="E521" i="17"/>
  <c r="F521" i="17" s="1"/>
  <c r="D521" i="17"/>
  <c r="E520" i="17"/>
  <c r="F520" i="17" s="1"/>
  <c r="D520" i="17"/>
  <c r="E519" i="17"/>
  <c r="F519" i="17" s="1"/>
  <c r="D519" i="17"/>
  <c r="E518" i="17"/>
  <c r="F518" i="17" s="1"/>
  <c r="D518" i="17"/>
  <c r="E517" i="17"/>
  <c r="F517" i="17" s="1"/>
  <c r="D517" i="17"/>
  <c r="E516" i="17"/>
  <c r="F516" i="17" s="1"/>
  <c r="D516" i="17"/>
  <c r="E515" i="17"/>
  <c r="F515" i="17" s="1"/>
  <c r="D515" i="17"/>
  <c r="E514" i="17"/>
  <c r="F514" i="17" s="1"/>
  <c r="D514" i="17"/>
  <c r="E513" i="17"/>
  <c r="F513" i="17" s="1"/>
  <c r="D513" i="17"/>
  <c r="E512" i="17"/>
  <c r="F512" i="17" s="1"/>
  <c r="D512" i="17"/>
  <c r="E511" i="17"/>
  <c r="F511" i="17" s="1"/>
  <c r="D511" i="17"/>
  <c r="E510" i="17"/>
  <c r="F510" i="17" s="1"/>
  <c r="D510" i="17"/>
  <c r="E509" i="17"/>
  <c r="F509" i="17" s="1"/>
  <c r="D509" i="17"/>
  <c r="E508" i="17"/>
  <c r="F508" i="17" s="1"/>
  <c r="D508" i="17"/>
  <c r="E507" i="17"/>
  <c r="F507" i="17" s="1"/>
  <c r="D507" i="17"/>
  <c r="E506" i="17"/>
  <c r="F506" i="17" s="1"/>
  <c r="D506" i="17"/>
  <c r="E505" i="17"/>
  <c r="F505" i="17" s="1"/>
  <c r="D505" i="17"/>
  <c r="E504" i="17"/>
  <c r="F504" i="17" s="1"/>
  <c r="D504" i="17"/>
  <c r="E503" i="17"/>
  <c r="F503" i="17" s="1"/>
  <c r="D503" i="17"/>
  <c r="E502" i="17"/>
  <c r="F502" i="17" s="1"/>
  <c r="D502" i="17"/>
  <c r="E501" i="17"/>
  <c r="F501" i="17" s="1"/>
  <c r="D501" i="17"/>
  <c r="E500" i="17"/>
  <c r="F500" i="17" s="1"/>
  <c r="D500" i="17"/>
  <c r="E499" i="17"/>
  <c r="F499" i="17" s="1"/>
  <c r="D499" i="17"/>
  <c r="E498" i="17"/>
  <c r="F498" i="17" s="1"/>
  <c r="D498" i="17"/>
  <c r="E497" i="17"/>
  <c r="F497" i="17" s="1"/>
  <c r="D497" i="17"/>
  <c r="E496" i="17"/>
  <c r="F496" i="17" s="1"/>
  <c r="D496" i="17"/>
  <c r="E495" i="17"/>
  <c r="F495" i="17" s="1"/>
  <c r="D495" i="17"/>
  <c r="E494" i="17"/>
  <c r="F494" i="17" s="1"/>
  <c r="D494" i="17"/>
  <c r="E493" i="17"/>
  <c r="F493" i="17" s="1"/>
  <c r="D493" i="17"/>
  <c r="E492" i="17"/>
  <c r="F492" i="17" s="1"/>
  <c r="D492" i="17"/>
  <c r="E491" i="17"/>
  <c r="F491" i="17" s="1"/>
  <c r="D491" i="17"/>
  <c r="E490" i="17"/>
  <c r="F490" i="17" s="1"/>
  <c r="D490" i="17"/>
  <c r="E489" i="17"/>
  <c r="F489" i="17" s="1"/>
  <c r="D489" i="17"/>
  <c r="E488" i="17"/>
  <c r="F488" i="17" s="1"/>
  <c r="D488" i="17"/>
  <c r="E487" i="17"/>
  <c r="F487" i="17" s="1"/>
  <c r="D487" i="17"/>
  <c r="E486" i="17"/>
  <c r="F486" i="17" s="1"/>
  <c r="D486" i="17"/>
  <c r="E485" i="17"/>
  <c r="F485" i="17" s="1"/>
  <c r="D485" i="17"/>
  <c r="E484" i="17"/>
  <c r="F484" i="17" s="1"/>
  <c r="D484" i="17"/>
  <c r="E483" i="17"/>
  <c r="F483" i="17" s="1"/>
  <c r="D483" i="17"/>
  <c r="E482" i="17"/>
  <c r="F482" i="17" s="1"/>
  <c r="D482" i="17"/>
  <c r="E481" i="17"/>
  <c r="F481" i="17" s="1"/>
  <c r="D481" i="17"/>
  <c r="E480" i="17"/>
  <c r="F480" i="17" s="1"/>
  <c r="D480" i="17"/>
  <c r="E479" i="17"/>
  <c r="F479" i="17" s="1"/>
  <c r="D479" i="17"/>
  <c r="E478" i="17"/>
  <c r="F478" i="17" s="1"/>
  <c r="D478" i="17"/>
  <c r="E477" i="17"/>
  <c r="F477" i="17" s="1"/>
  <c r="D477" i="17"/>
  <c r="E476" i="17"/>
  <c r="F476" i="17" s="1"/>
  <c r="D476" i="17"/>
  <c r="E475" i="17"/>
  <c r="F475" i="17" s="1"/>
  <c r="D475" i="17"/>
  <c r="E474" i="17"/>
  <c r="F474" i="17" s="1"/>
  <c r="D474" i="17"/>
  <c r="E473" i="17"/>
  <c r="F473" i="17" s="1"/>
  <c r="D473" i="17"/>
  <c r="E472" i="17"/>
  <c r="F472" i="17" s="1"/>
  <c r="D472" i="17"/>
  <c r="E471" i="17"/>
  <c r="F471" i="17" s="1"/>
  <c r="D471" i="17"/>
  <c r="E470" i="17"/>
  <c r="F470" i="17" s="1"/>
  <c r="D470" i="17"/>
  <c r="E469" i="17"/>
  <c r="F469" i="17" s="1"/>
  <c r="D469" i="17"/>
  <c r="E468" i="17"/>
  <c r="F468" i="17" s="1"/>
  <c r="D468" i="17"/>
  <c r="E467" i="17"/>
  <c r="F467" i="17" s="1"/>
  <c r="D467" i="17"/>
  <c r="E466" i="17"/>
  <c r="F466" i="17" s="1"/>
  <c r="D466" i="17"/>
  <c r="E465" i="17"/>
  <c r="F465" i="17" s="1"/>
  <c r="D465" i="17"/>
  <c r="E464" i="17"/>
  <c r="F464" i="17" s="1"/>
  <c r="D464" i="17"/>
  <c r="E463" i="17"/>
  <c r="F463" i="17" s="1"/>
  <c r="D463" i="17"/>
  <c r="E462" i="17"/>
  <c r="F462" i="17" s="1"/>
  <c r="D462" i="17"/>
  <c r="E461" i="17"/>
  <c r="F461" i="17" s="1"/>
  <c r="D461" i="17"/>
  <c r="E460" i="17"/>
  <c r="F460" i="17" s="1"/>
  <c r="D460" i="17"/>
  <c r="E459" i="17"/>
  <c r="F459" i="17" s="1"/>
  <c r="D459" i="17"/>
  <c r="E458" i="17"/>
  <c r="F458" i="17" s="1"/>
  <c r="D458" i="17"/>
  <c r="E457" i="17"/>
  <c r="F457" i="17" s="1"/>
  <c r="D457" i="17"/>
  <c r="E456" i="17"/>
  <c r="F456" i="17" s="1"/>
  <c r="D456" i="17"/>
  <c r="E455" i="17"/>
  <c r="F455" i="17" s="1"/>
  <c r="D455" i="17"/>
  <c r="E454" i="17"/>
  <c r="F454" i="17" s="1"/>
  <c r="D454" i="17"/>
  <c r="E453" i="17"/>
  <c r="F453" i="17" s="1"/>
  <c r="D453" i="17"/>
  <c r="E452" i="17"/>
  <c r="F452" i="17" s="1"/>
  <c r="D452" i="17"/>
  <c r="E451" i="17"/>
  <c r="F451" i="17" s="1"/>
  <c r="D451" i="17"/>
  <c r="E450" i="17"/>
  <c r="F450" i="17" s="1"/>
  <c r="D450" i="17"/>
  <c r="E449" i="17"/>
  <c r="F449" i="17" s="1"/>
  <c r="D449" i="17"/>
  <c r="E448" i="17"/>
  <c r="F448" i="17" s="1"/>
  <c r="D448" i="17"/>
  <c r="E447" i="17"/>
  <c r="F447" i="17" s="1"/>
  <c r="D447" i="17"/>
  <c r="E446" i="17"/>
  <c r="F446" i="17" s="1"/>
  <c r="D446" i="17"/>
  <c r="E445" i="17"/>
  <c r="F445" i="17" s="1"/>
  <c r="D445" i="17"/>
  <c r="E444" i="17"/>
  <c r="F444" i="17" s="1"/>
  <c r="D444" i="17"/>
  <c r="E443" i="17"/>
  <c r="F443" i="17" s="1"/>
  <c r="D443" i="17"/>
  <c r="E442" i="17"/>
  <c r="F442" i="17" s="1"/>
  <c r="D442" i="17"/>
  <c r="E441" i="17"/>
  <c r="F441" i="17" s="1"/>
  <c r="D441" i="17"/>
  <c r="E440" i="17"/>
  <c r="F440" i="17" s="1"/>
  <c r="D440" i="17"/>
  <c r="E439" i="17"/>
  <c r="F439" i="17" s="1"/>
  <c r="D439" i="17"/>
  <c r="E438" i="17"/>
  <c r="F438" i="17" s="1"/>
  <c r="D438" i="17"/>
  <c r="E437" i="17"/>
  <c r="F437" i="17" s="1"/>
  <c r="D437" i="17"/>
  <c r="E436" i="17"/>
  <c r="F436" i="17" s="1"/>
  <c r="D436" i="17"/>
  <c r="E435" i="17"/>
  <c r="F435" i="17" s="1"/>
  <c r="D435" i="17"/>
  <c r="E434" i="17"/>
  <c r="F434" i="17" s="1"/>
  <c r="D434" i="17"/>
  <c r="E433" i="17"/>
  <c r="F433" i="17" s="1"/>
  <c r="D433" i="17"/>
  <c r="E432" i="17"/>
  <c r="F432" i="17" s="1"/>
  <c r="D432" i="17"/>
  <c r="E431" i="17"/>
  <c r="F431" i="17" s="1"/>
  <c r="D431" i="17"/>
  <c r="E430" i="17"/>
  <c r="F430" i="17" s="1"/>
  <c r="D430" i="17"/>
  <c r="E429" i="17"/>
  <c r="F429" i="17" s="1"/>
  <c r="D429" i="17"/>
  <c r="E428" i="17"/>
  <c r="F428" i="17" s="1"/>
  <c r="D428" i="17"/>
  <c r="E427" i="17"/>
  <c r="F427" i="17" s="1"/>
  <c r="D427" i="17"/>
  <c r="E426" i="17"/>
  <c r="F426" i="17" s="1"/>
  <c r="D426" i="17"/>
  <c r="E425" i="17"/>
  <c r="F425" i="17" s="1"/>
  <c r="D425" i="17"/>
  <c r="E424" i="17"/>
  <c r="F424" i="17" s="1"/>
  <c r="D424" i="17"/>
  <c r="E423" i="17"/>
  <c r="F423" i="17" s="1"/>
  <c r="D423" i="17"/>
  <c r="E422" i="17"/>
  <c r="F422" i="17" s="1"/>
  <c r="D422" i="17"/>
  <c r="E421" i="17"/>
  <c r="F421" i="17" s="1"/>
  <c r="D421" i="17"/>
  <c r="E420" i="17"/>
  <c r="F420" i="17" s="1"/>
  <c r="D420" i="17"/>
  <c r="E419" i="17"/>
  <c r="F419" i="17" s="1"/>
  <c r="D419" i="17"/>
  <c r="E418" i="17"/>
  <c r="F418" i="17" s="1"/>
  <c r="D418" i="17"/>
  <c r="E417" i="17"/>
  <c r="F417" i="17" s="1"/>
  <c r="D417" i="17"/>
  <c r="E416" i="17"/>
  <c r="F416" i="17" s="1"/>
  <c r="D416" i="17"/>
  <c r="E415" i="17"/>
  <c r="F415" i="17" s="1"/>
  <c r="D415" i="17"/>
  <c r="E414" i="17"/>
  <c r="F414" i="17" s="1"/>
  <c r="D414" i="17"/>
  <c r="E413" i="17"/>
  <c r="F413" i="17" s="1"/>
  <c r="D413" i="17"/>
  <c r="E412" i="17"/>
  <c r="F412" i="17" s="1"/>
  <c r="D412" i="17"/>
  <c r="E411" i="17"/>
  <c r="F411" i="17" s="1"/>
  <c r="D411" i="17"/>
  <c r="E410" i="17"/>
  <c r="F410" i="17" s="1"/>
  <c r="D410" i="17"/>
  <c r="E409" i="17"/>
  <c r="F409" i="17" s="1"/>
  <c r="D409" i="17"/>
  <c r="E408" i="17"/>
  <c r="F408" i="17" s="1"/>
  <c r="D408" i="17"/>
  <c r="E407" i="17"/>
  <c r="F407" i="17" s="1"/>
  <c r="D407" i="17"/>
  <c r="E406" i="17"/>
  <c r="F406" i="17" s="1"/>
  <c r="D406" i="17"/>
  <c r="E405" i="17"/>
  <c r="F405" i="17" s="1"/>
  <c r="D405" i="17"/>
  <c r="E404" i="17"/>
  <c r="F404" i="17" s="1"/>
  <c r="D404" i="17"/>
  <c r="E403" i="17"/>
  <c r="F403" i="17" s="1"/>
  <c r="D403" i="17"/>
  <c r="E402" i="17"/>
  <c r="F402" i="17" s="1"/>
  <c r="D402" i="17"/>
  <c r="E401" i="17"/>
  <c r="F401" i="17" s="1"/>
  <c r="D401" i="17"/>
  <c r="E400" i="17"/>
  <c r="F400" i="17" s="1"/>
  <c r="D400" i="17"/>
  <c r="E399" i="17"/>
  <c r="F399" i="17" s="1"/>
  <c r="D399" i="17"/>
  <c r="E398" i="17"/>
  <c r="F398" i="17" s="1"/>
  <c r="D398" i="17"/>
  <c r="E397" i="17"/>
  <c r="F397" i="17" s="1"/>
  <c r="D397" i="17"/>
  <c r="E396" i="17"/>
  <c r="F396" i="17" s="1"/>
  <c r="D396" i="17"/>
  <c r="E395" i="17"/>
  <c r="F395" i="17" s="1"/>
  <c r="D395" i="17"/>
  <c r="E394" i="17"/>
  <c r="F394" i="17" s="1"/>
  <c r="D394" i="17"/>
  <c r="E393" i="17"/>
  <c r="F393" i="17" s="1"/>
  <c r="D393" i="17"/>
  <c r="E392" i="17"/>
  <c r="F392" i="17" s="1"/>
  <c r="D392" i="17"/>
  <c r="E391" i="17"/>
  <c r="F391" i="17" s="1"/>
  <c r="D391" i="17"/>
  <c r="E390" i="17"/>
  <c r="F390" i="17" s="1"/>
  <c r="D390" i="17"/>
  <c r="E389" i="17"/>
  <c r="F389" i="17" s="1"/>
  <c r="D389" i="17"/>
  <c r="E388" i="17"/>
  <c r="F388" i="17" s="1"/>
  <c r="D388" i="17"/>
  <c r="E387" i="17"/>
  <c r="F387" i="17" s="1"/>
  <c r="D387" i="17"/>
  <c r="E386" i="17"/>
  <c r="F386" i="17" s="1"/>
  <c r="D386" i="17"/>
  <c r="E385" i="17"/>
  <c r="F385" i="17" s="1"/>
  <c r="D385" i="17"/>
  <c r="E384" i="17"/>
  <c r="F384" i="17" s="1"/>
  <c r="D384" i="17"/>
  <c r="E383" i="17"/>
  <c r="F383" i="17" s="1"/>
  <c r="D383" i="17"/>
  <c r="E382" i="17"/>
  <c r="F382" i="17" s="1"/>
  <c r="D382" i="17"/>
  <c r="E381" i="17"/>
  <c r="F381" i="17" s="1"/>
  <c r="D381" i="17"/>
  <c r="E380" i="17"/>
  <c r="F380" i="17" s="1"/>
  <c r="D380" i="17"/>
  <c r="E379" i="17"/>
  <c r="F379" i="17" s="1"/>
  <c r="D379" i="17"/>
  <c r="E378" i="17"/>
  <c r="F378" i="17" s="1"/>
  <c r="D378" i="17"/>
  <c r="E377" i="17"/>
  <c r="F377" i="17" s="1"/>
  <c r="D377" i="17"/>
  <c r="E376" i="17"/>
  <c r="F376" i="17" s="1"/>
  <c r="D376" i="17"/>
  <c r="E375" i="17"/>
  <c r="F375" i="17" s="1"/>
  <c r="D375" i="17"/>
  <c r="E374" i="17"/>
  <c r="F374" i="17" s="1"/>
  <c r="D374" i="17"/>
  <c r="E373" i="17"/>
  <c r="F373" i="17" s="1"/>
  <c r="D373" i="17"/>
  <c r="E372" i="17"/>
  <c r="F372" i="17" s="1"/>
  <c r="D372" i="17"/>
  <c r="E371" i="17"/>
  <c r="F371" i="17" s="1"/>
  <c r="D371" i="17"/>
  <c r="E370" i="17"/>
  <c r="F370" i="17" s="1"/>
  <c r="D370" i="17"/>
  <c r="E369" i="17"/>
  <c r="F369" i="17" s="1"/>
  <c r="D369" i="17"/>
  <c r="E368" i="17"/>
  <c r="F368" i="17" s="1"/>
  <c r="D368" i="17"/>
  <c r="E367" i="17"/>
  <c r="F367" i="17" s="1"/>
  <c r="D367" i="17"/>
  <c r="E366" i="17"/>
  <c r="F366" i="17" s="1"/>
  <c r="D366" i="17"/>
  <c r="E365" i="17"/>
  <c r="F365" i="17" s="1"/>
  <c r="D365" i="17"/>
  <c r="E364" i="17"/>
  <c r="F364" i="17" s="1"/>
  <c r="D364" i="17"/>
  <c r="E363" i="17"/>
  <c r="F363" i="17" s="1"/>
  <c r="D363" i="17"/>
  <c r="E362" i="17"/>
  <c r="F362" i="17" s="1"/>
  <c r="D362" i="17"/>
  <c r="E361" i="17"/>
  <c r="F361" i="17" s="1"/>
  <c r="D361" i="17"/>
  <c r="E360" i="17"/>
  <c r="F360" i="17" s="1"/>
  <c r="D360" i="17"/>
  <c r="E359" i="17"/>
  <c r="F359" i="17" s="1"/>
  <c r="D359" i="17"/>
  <c r="E358" i="17"/>
  <c r="F358" i="17" s="1"/>
  <c r="D358" i="17"/>
  <c r="E357" i="17"/>
  <c r="F357" i="17" s="1"/>
  <c r="D357" i="17"/>
  <c r="E356" i="17"/>
  <c r="F356" i="17" s="1"/>
  <c r="D356" i="17"/>
  <c r="E355" i="17"/>
  <c r="F355" i="17" s="1"/>
  <c r="D355" i="17"/>
  <c r="E354" i="17"/>
  <c r="F354" i="17" s="1"/>
  <c r="D354" i="17"/>
  <c r="E353" i="17"/>
  <c r="F353" i="17" s="1"/>
  <c r="D353" i="17"/>
  <c r="E352" i="17"/>
  <c r="F352" i="17" s="1"/>
  <c r="D352" i="17"/>
  <c r="E351" i="17"/>
  <c r="F351" i="17" s="1"/>
  <c r="D351" i="17"/>
  <c r="E350" i="17"/>
  <c r="F350" i="17" s="1"/>
  <c r="D350" i="17"/>
  <c r="E349" i="17"/>
  <c r="F349" i="17" s="1"/>
  <c r="D349" i="17"/>
  <c r="E348" i="17"/>
  <c r="F348" i="17" s="1"/>
  <c r="D348" i="17"/>
  <c r="E347" i="17"/>
  <c r="F347" i="17" s="1"/>
  <c r="D347" i="17"/>
  <c r="E346" i="17"/>
  <c r="F346" i="17" s="1"/>
  <c r="D346" i="17"/>
  <c r="E345" i="17"/>
  <c r="F345" i="17" s="1"/>
  <c r="D345" i="17"/>
  <c r="E344" i="17"/>
  <c r="F344" i="17" s="1"/>
  <c r="D344" i="17"/>
  <c r="E343" i="17"/>
  <c r="F343" i="17" s="1"/>
  <c r="D343" i="17"/>
  <c r="E342" i="17"/>
  <c r="F342" i="17" s="1"/>
  <c r="D342" i="17"/>
  <c r="E341" i="17"/>
  <c r="F341" i="17" s="1"/>
  <c r="D341" i="17"/>
  <c r="E340" i="17"/>
  <c r="F340" i="17" s="1"/>
  <c r="D340" i="17"/>
  <c r="E339" i="17"/>
  <c r="F339" i="17" s="1"/>
  <c r="D339" i="17"/>
  <c r="E338" i="17"/>
  <c r="F338" i="17" s="1"/>
  <c r="D338" i="17"/>
  <c r="E337" i="17"/>
  <c r="F337" i="17" s="1"/>
  <c r="D337" i="17"/>
  <c r="E336" i="17"/>
  <c r="F336" i="17" s="1"/>
  <c r="D336" i="17"/>
  <c r="E335" i="17"/>
  <c r="F335" i="17" s="1"/>
  <c r="D335" i="17"/>
  <c r="E334" i="17"/>
  <c r="F334" i="17" s="1"/>
  <c r="D334" i="17"/>
  <c r="E333" i="17"/>
  <c r="F333" i="17" s="1"/>
  <c r="D333" i="17"/>
  <c r="E332" i="17"/>
  <c r="F332" i="17" s="1"/>
  <c r="D332" i="17"/>
  <c r="E331" i="17"/>
  <c r="F331" i="17" s="1"/>
  <c r="D331" i="17"/>
  <c r="E330" i="17"/>
  <c r="F330" i="17" s="1"/>
  <c r="D330" i="17"/>
  <c r="E329" i="17"/>
  <c r="F329" i="17" s="1"/>
  <c r="D329" i="17"/>
  <c r="E328" i="17"/>
  <c r="F328" i="17" s="1"/>
  <c r="D328" i="17"/>
  <c r="E327" i="17"/>
  <c r="F327" i="17" s="1"/>
  <c r="D327" i="17"/>
  <c r="E326" i="17"/>
  <c r="F326" i="17" s="1"/>
  <c r="D326" i="17"/>
  <c r="E325" i="17"/>
  <c r="F325" i="17" s="1"/>
  <c r="D325" i="17"/>
  <c r="E324" i="17"/>
  <c r="F324" i="17" s="1"/>
  <c r="D324" i="17"/>
  <c r="E323" i="17"/>
  <c r="F323" i="17" s="1"/>
  <c r="D323" i="17"/>
  <c r="E322" i="17"/>
  <c r="F322" i="17" s="1"/>
  <c r="D322" i="17"/>
  <c r="E321" i="17"/>
  <c r="F321" i="17" s="1"/>
  <c r="D321" i="17"/>
  <c r="E320" i="17"/>
  <c r="F320" i="17" s="1"/>
  <c r="D320" i="17"/>
  <c r="E319" i="17"/>
  <c r="F319" i="17" s="1"/>
  <c r="D319" i="17"/>
  <c r="E318" i="17"/>
  <c r="F318" i="17" s="1"/>
  <c r="D318" i="17"/>
  <c r="E317" i="17"/>
  <c r="F317" i="17" s="1"/>
  <c r="D317" i="17"/>
  <c r="E316" i="17"/>
  <c r="F316" i="17" s="1"/>
  <c r="D316" i="17"/>
  <c r="E315" i="17"/>
  <c r="F315" i="17" s="1"/>
  <c r="D315" i="17"/>
  <c r="E314" i="17"/>
  <c r="F314" i="17" s="1"/>
  <c r="D314" i="17"/>
  <c r="E313" i="17"/>
  <c r="F313" i="17" s="1"/>
  <c r="D313" i="17"/>
  <c r="E312" i="17"/>
  <c r="F312" i="17" s="1"/>
  <c r="D312" i="17"/>
  <c r="E311" i="17"/>
  <c r="F311" i="17" s="1"/>
  <c r="D311" i="17"/>
  <c r="E310" i="17"/>
  <c r="F310" i="17" s="1"/>
  <c r="D310" i="17"/>
  <c r="E309" i="17"/>
  <c r="F309" i="17" s="1"/>
  <c r="D309" i="17"/>
  <c r="E308" i="17"/>
  <c r="F308" i="17" s="1"/>
  <c r="D308" i="17"/>
  <c r="E307" i="17"/>
  <c r="F307" i="17" s="1"/>
  <c r="D307" i="17"/>
  <c r="E306" i="17"/>
  <c r="F306" i="17" s="1"/>
  <c r="D306" i="17"/>
  <c r="E305" i="17"/>
  <c r="F305" i="17" s="1"/>
  <c r="D305" i="17"/>
  <c r="E304" i="17"/>
  <c r="F304" i="17" s="1"/>
  <c r="D304" i="17"/>
  <c r="E303" i="17"/>
  <c r="F303" i="17" s="1"/>
  <c r="D303" i="17"/>
  <c r="E302" i="17"/>
  <c r="F302" i="17" s="1"/>
  <c r="D302" i="17"/>
  <c r="E301" i="17"/>
  <c r="F301" i="17" s="1"/>
  <c r="D301" i="17"/>
  <c r="E300" i="17"/>
  <c r="F300" i="17" s="1"/>
  <c r="D300" i="17"/>
  <c r="E299" i="17"/>
  <c r="F299" i="17" s="1"/>
  <c r="D299" i="17"/>
  <c r="E298" i="17"/>
  <c r="F298" i="17" s="1"/>
  <c r="D298" i="17"/>
  <c r="E297" i="17"/>
  <c r="F297" i="17" s="1"/>
  <c r="D297" i="17"/>
  <c r="E296" i="17"/>
  <c r="F296" i="17" s="1"/>
  <c r="D296" i="17"/>
  <c r="E295" i="17"/>
  <c r="F295" i="17" s="1"/>
  <c r="D295" i="17"/>
  <c r="E294" i="17"/>
  <c r="F294" i="17" s="1"/>
  <c r="D294" i="17"/>
  <c r="E293" i="17"/>
  <c r="F293" i="17" s="1"/>
  <c r="D293" i="17"/>
  <c r="E292" i="17"/>
  <c r="F292" i="17" s="1"/>
  <c r="D292" i="17"/>
  <c r="E291" i="17"/>
  <c r="F291" i="17" s="1"/>
  <c r="D291" i="17"/>
  <c r="E290" i="17"/>
  <c r="F290" i="17" s="1"/>
  <c r="D290" i="17"/>
  <c r="E289" i="17"/>
  <c r="F289" i="17" s="1"/>
  <c r="D289" i="17"/>
  <c r="E288" i="17"/>
  <c r="F288" i="17" s="1"/>
  <c r="D288" i="17"/>
  <c r="E287" i="17"/>
  <c r="F287" i="17" s="1"/>
  <c r="D287" i="17"/>
  <c r="E286" i="17"/>
  <c r="F286" i="17" s="1"/>
  <c r="D286" i="17"/>
  <c r="E285" i="17"/>
  <c r="F285" i="17" s="1"/>
  <c r="D285" i="17"/>
  <c r="E284" i="17"/>
  <c r="F284" i="17" s="1"/>
  <c r="D284" i="17"/>
  <c r="E283" i="17"/>
  <c r="F283" i="17" s="1"/>
  <c r="D283" i="17"/>
  <c r="E282" i="17"/>
  <c r="F282" i="17" s="1"/>
  <c r="D282" i="17"/>
  <c r="E281" i="17"/>
  <c r="F281" i="17" s="1"/>
  <c r="D281" i="17"/>
  <c r="E280" i="17"/>
  <c r="F280" i="17" s="1"/>
  <c r="D280" i="17"/>
  <c r="E279" i="17"/>
  <c r="F279" i="17" s="1"/>
  <c r="D279" i="17"/>
  <c r="E278" i="17"/>
  <c r="F278" i="17" s="1"/>
  <c r="D278" i="17"/>
  <c r="E277" i="17"/>
  <c r="F277" i="17" s="1"/>
  <c r="D277" i="17"/>
  <c r="E276" i="17"/>
  <c r="F276" i="17" s="1"/>
  <c r="D276" i="17"/>
  <c r="E275" i="17"/>
  <c r="F275" i="17" s="1"/>
  <c r="D275" i="17"/>
  <c r="E274" i="17"/>
  <c r="F274" i="17" s="1"/>
  <c r="D274" i="17"/>
  <c r="E273" i="17"/>
  <c r="F273" i="17" s="1"/>
  <c r="D273" i="17"/>
  <c r="E272" i="17"/>
  <c r="F272" i="17" s="1"/>
  <c r="D272" i="17"/>
  <c r="E271" i="17"/>
  <c r="F271" i="17" s="1"/>
  <c r="D271" i="17"/>
  <c r="E270" i="17"/>
  <c r="F270" i="17" s="1"/>
  <c r="D270" i="17"/>
  <c r="E269" i="17"/>
  <c r="F269" i="17" s="1"/>
  <c r="D269" i="17"/>
  <c r="E268" i="17"/>
  <c r="F268" i="17" s="1"/>
  <c r="D268" i="17"/>
  <c r="E267" i="17"/>
  <c r="F267" i="17" s="1"/>
  <c r="D267" i="17"/>
  <c r="E266" i="17"/>
  <c r="F266" i="17" s="1"/>
  <c r="D266" i="17"/>
  <c r="E265" i="17"/>
  <c r="F265" i="17" s="1"/>
  <c r="D265" i="17"/>
  <c r="E264" i="17"/>
  <c r="F264" i="17" s="1"/>
  <c r="D264" i="17"/>
  <c r="E263" i="17"/>
  <c r="F263" i="17" s="1"/>
  <c r="D263" i="17"/>
  <c r="E262" i="17"/>
  <c r="F262" i="17" s="1"/>
  <c r="D262" i="17"/>
  <c r="E261" i="17"/>
  <c r="F261" i="17" s="1"/>
  <c r="D261" i="17"/>
  <c r="E260" i="17"/>
  <c r="F260" i="17" s="1"/>
  <c r="D260" i="17"/>
  <c r="E259" i="17"/>
  <c r="F259" i="17" s="1"/>
  <c r="D259" i="17"/>
  <c r="E258" i="17"/>
  <c r="F258" i="17" s="1"/>
  <c r="D258" i="17"/>
  <c r="E257" i="17"/>
  <c r="F257" i="17" s="1"/>
  <c r="D257" i="17"/>
  <c r="E256" i="17"/>
  <c r="F256" i="17" s="1"/>
  <c r="D256" i="17"/>
  <c r="E255" i="17"/>
  <c r="F255" i="17" s="1"/>
  <c r="D255" i="17"/>
  <c r="E254" i="17"/>
  <c r="F254" i="17" s="1"/>
  <c r="D254" i="17"/>
  <c r="E253" i="17"/>
  <c r="F253" i="17" s="1"/>
  <c r="D253" i="17"/>
  <c r="E252" i="17"/>
  <c r="F252" i="17" s="1"/>
  <c r="D252" i="17"/>
  <c r="E251" i="17"/>
  <c r="F251" i="17" s="1"/>
  <c r="D251" i="17"/>
  <c r="E250" i="17"/>
  <c r="F250" i="17" s="1"/>
  <c r="D250" i="17"/>
  <c r="E249" i="17"/>
  <c r="F249" i="17" s="1"/>
  <c r="D249" i="17"/>
  <c r="E248" i="17"/>
  <c r="F248" i="17" s="1"/>
  <c r="D248" i="17"/>
  <c r="E247" i="17"/>
  <c r="F247" i="17" s="1"/>
  <c r="D247" i="17"/>
  <c r="E246" i="17"/>
  <c r="F246" i="17" s="1"/>
  <c r="D246" i="17"/>
  <c r="E245" i="17"/>
  <c r="F245" i="17" s="1"/>
  <c r="D245" i="17"/>
  <c r="E244" i="17"/>
  <c r="F244" i="17" s="1"/>
  <c r="D244" i="17"/>
  <c r="E243" i="17"/>
  <c r="F243" i="17" s="1"/>
  <c r="D243" i="17"/>
  <c r="E242" i="17"/>
  <c r="F242" i="17" s="1"/>
  <c r="D242" i="17"/>
  <c r="E241" i="17"/>
  <c r="F241" i="17" s="1"/>
  <c r="D241" i="17"/>
  <c r="E240" i="17"/>
  <c r="F240" i="17" s="1"/>
  <c r="D240" i="17"/>
  <c r="E239" i="17"/>
  <c r="F239" i="17" s="1"/>
  <c r="D239" i="17"/>
  <c r="E238" i="17"/>
  <c r="F238" i="17" s="1"/>
  <c r="D238" i="17"/>
  <c r="E237" i="17"/>
  <c r="F237" i="17" s="1"/>
  <c r="D237" i="17"/>
  <c r="E236" i="17"/>
  <c r="F236" i="17" s="1"/>
  <c r="D236" i="17"/>
  <c r="E235" i="17"/>
  <c r="F235" i="17" s="1"/>
  <c r="D235" i="17"/>
  <c r="E234" i="17"/>
  <c r="F234" i="17" s="1"/>
  <c r="D234" i="17"/>
  <c r="E233" i="17"/>
  <c r="F233" i="17" s="1"/>
  <c r="D233" i="17"/>
  <c r="E232" i="17"/>
  <c r="F232" i="17" s="1"/>
  <c r="D232" i="17"/>
  <c r="E231" i="17"/>
  <c r="F231" i="17" s="1"/>
  <c r="D231" i="17"/>
  <c r="E230" i="17"/>
  <c r="F230" i="17" s="1"/>
  <c r="D230" i="17"/>
  <c r="E229" i="17"/>
  <c r="F229" i="17" s="1"/>
  <c r="D229" i="17"/>
  <c r="E228" i="17"/>
  <c r="F228" i="17" s="1"/>
  <c r="D228" i="17"/>
  <c r="E227" i="17"/>
  <c r="F227" i="17" s="1"/>
  <c r="D227" i="17"/>
  <c r="E226" i="17"/>
  <c r="F226" i="17" s="1"/>
  <c r="D226" i="17"/>
  <c r="E225" i="17"/>
  <c r="F225" i="17" s="1"/>
  <c r="D225" i="17"/>
  <c r="E224" i="17"/>
  <c r="F224" i="17" s="1"/>
  <c r="D224" i="17"/>
  <c r="E223" i="17"/>
  <c r="F223" i="17" s="1"/>
  <c r="D223" i="17"/>
  <c r="E222" i="17"/>
  <c r="F222" i="17" s="1"/>
  <c r="D222" i="17"/>
  <c r="E221" i="17"/>
  <c r="F221" i="17" s="1"/>
  <c r="D221" i="17"/>
  <c r="E220" i="17"/>
  <c r="F220" i="17" s="1"/>
  <c r="D220" i="17"/>
  <c r="E219" i="17"/>
  <c r="F219" i="17" s="1"/>
  <c r="D219" i="17"/>
  <c r="E218" i="17"/>
  <c r="F218" i="17" s="1"/>
  <c r="D218" i="17"/>
  <c r="E217" i="17"/>
  <c r="F217" i="17" s="1"/>
  <c r="D217" i="17"/>
  <c r="E216" i="17"/>
  <c r="F216" i="17" s="1"/>
  <c r="D216" i="17"/>
  <c r="E215" i="17"/>
  <c r="F215" i="17" s="1"/>
  <c r="D215" i="17"/>
  <c r="E214" i="17"/>
  <c r="F214" i="17" s="1"/>
  <c r="D214" i="17"/>
  <c r="E213" i="17"/>
  <c r="F213" i="17" s="1"/>
  <c r="D213" i="17"/>
  <c r="E212" i="17"/>
  <c r="F212" i="17" s="1"/>
  <c r="D212" i="17"/>
  <c r="E211" i="17"/>
  <c r="F211" i="17" s="1"/>
  <c r="D211" i="17"/>
  <c r="E210" i="17"/>
  <c r="F210" i="17" s="1"/>
  <c r="D210" i="17"/>
  <c r="E209" i="17"/>
  <c r="F209" i="17" s="1"/>
  <c r="D209" i="17"/>
  <c r="E208" i="17"/>
  <c r="F208" i="17" s="1"/>
  <c r="D208" i="17"/>
  <c r="E207" i="17"/>
  <c r="F207" i="17" s="1"/>
  <c r="D207" i="17"/>
  <c r="E206" i="17"/>
  <c r="F206" i="17" s="1"/>
  <c r="D206" i="17"/>
  <c r="E205" i="17"/>
  <c r="F205" i="17" s="1"/>
  <c r="D205" i="17"/>
  <c r="E204" i="17"/>
  <c r="F204" i="17" s="1"/>
  <c r="D204" i="17"/>
  <c r="E203" i="17"/>
  <c r="F203" i="17" s="1"/>
  <c r="D203" i="17"/>
  <c r="E202" i="17"/>
  <c r="F202" i="17" s="1"/>
  <c r="D202" i="17"/>
  <c r="E201" i="17"/>
  <c r="F201" i="17" s="1"/>
  <c r="D201" i="17"/>
  <c r="E200" i="17"/>
  <c r="F200" i="17" s="1"/>
  <c r="D200" i="17"/>
  <c r="E199" i="17"/>
  <c r="F199" i="17" s="1"/>
  <c r="D199" i="17"/>
  <c r="E198" i="17"/>
  <c r="F198" i="17" s="1"/>
  <c r="D198" i="17"/>
  <c r="E197" i="17"/>
  <c r="F197" i="17" s="1"/>
  <c r="D197" i="17"/>
  <c r="E196" i="17"/>
  <c r="F196" i="17" s="1"/>
  <c r="D196" i="17"/>
  <c r="E195" i="17"/>
  <c r="F195" i="17" s="1"/>
  <c r="D195" i="17"/>
  <c r="E194" i="17"/>
  <c r="F194" i="17" s="1"/>
  <c r="D194" i="17"/>
  <c r="E193" i="17"/>
  <c r="F193" i="17" s="1"/>
  <c r="D193" i="17"/>
  <c r="E192" i="17"/>
  <c r="F192" i="17" s="1"/>
  <c r="D192" i="17"/>
  <c r="E191" i="17"/>
  <c r="F191" i="17" s="1"/>
  <c r="D191" i="17"/>
  <c r="E190" i="17"/>
  <c r="F190" i="17" s="1"/>
  <c r="D190" i="17"/>
  <c r="E189" i="17"/>
  <c r="F189" i="17" s="1"/>
  <c r="D189" i="17"/>
  <c r="E188" i="17"/>
  <c r="F188" i="17" s="1"/>
  <c r="D188" i="17"/>
  <c r="E187" i="17"/>
  <c r="F187" i="17" s="1"/>
  <c r="D187" i="17"/>
  <c r="E186" i="17"/>
  <c r="F186" i="17" s="1"/>
  <c r="D186" i="17"/>
  <c r="E185" i="17"/>
  <c r="F185" i="17" s="1"/>
  <c r="D185" i="17"/>
  <c r="E184" i="17"/>
  <c r="F184" i="17" s="1"/>
  <c r="D184" i="17"/>
  <c r="E183" i="17"/>
  <c r="F183" i="17" s="1"/>
  <c r="D183" i="17"/>
  <c r="E182" i="17"/>
  <c r="F182" i="17" s="1"/>
  <c r="D182" i="17"/>
  <c r="E181" i="17"/>
  <c r="F181" i="17" s="1"/>
  <c r="D181" i="17"/>
  <c r="E180" i="17"/>
  <c r="F180" i="17" s="1"/>
  <c r="D180" i="17"/>
  <c r="E179" i="17"/>
  <c r="F179" i="17" s="1"/>
  <c r="D179" i="17"/>
  <c r="E178" i="17"/>
  <c r="F178" i="17" s="1"/>
  <c r="D178" i="17"/>
  <c r="E177" i="17"/>
  <c r="F177" i="17" s="1"/>
  <c r="D177" i="17"/>
  <c r="E176" i="17"/>
  <c r="F176" i="17" s="1"/>
  <c r="D176" i="17"/>
  <c r="E175" i="17"/>
  <c r="F175" i="17" s="1"/>
  <c r="D175" i="17"/>
  <c r="E174" i="17"/>
  <c r="F174" i="17" s="1"/>
  <c r="D174" i="17"/>
  <c r="E173" i="17"/>
  <c r="F173" i="17" s="1"/>
  <c r="D173" i="17"/>
  <c r="E172" i="17"/>
  <c r="F172" i="17" s="1"/>
  <c r="D172" i="17"/>
  <c r="E171" i="17"/>
  <c r="F171" i="17" s="1"/>
  <c r="D171" i="17"/>
  <c r="E170" i="17"/>
  <c r="F170" i="17" s="1"/>
  <c r="D170" i="17"/>
  <c r="E169" i="17"/>
  <c r="F169" i="17" s="1"/>
  <c r="D169" i="17"/>
  <c r="E168" i="17"/>
  <c r="F168" i="17" s="1"/>
  <c r="D168" i="17"/>
  <c r="E167" i="17"/>
  <c r="F167" i="17" s="1"/>
  <c r="D167" i="17"/>
  <c r="E166" i="17"/>
  <c r="F166" i="17" s="1"/>
  <c r="D166" i="17"/>
  <c r="E165" i="17"/>
  <c r="F165" i="17" s="1"/>
  <c r="D165" i="17"/>
  <c r="E164" i="17"/>
  <c r="F164" i="17" s="1"/>
  <c r="D164" i="17"/>
  <c r="E163" i="17"/>
  <c r="F163" i="17" s="1"/>
  <c r="D163" i="17"/>
  <c r="E162" i="17"/>
  <c r="F162" i="17" s="1"/>
  <c r="D162" i="17"/>
  <c r="E161" i="17"/>
  <c r="F161" i="17" s="1"/>
  <c r="D161" i="17"/>
  <c r="E160" i="17"/>
  <c r="F160" i="17" s="1"/>
  <c r="D160" i="17"/>
  <c r="E159" i="17"/>
  <c r="F159" i="17" s="1"/>
  <c r="D159" i="17"/>
  <c r="E158" i="17"/>
  <c r="F158" i="17" s="1"/>
  <c r="D158" i="17"/>
  <c r="E157" i="17"/>
  <c r="F157" i="17" s="1"/>
  <c r="D157" i="17"/>
  <c r="E156" i="17"/>
  <c r="F156" i="17" s="1"/>
  <c r="D156" i="17"/>
  <c r="E155" i="17"/>
  <c r="F155" i="17" s="1"/>
  <c r="D155" i="17"/>
  <c r="E154" i="17"/>
  <c r="F154" i="17" s="1"/>
  <c r="D154" i="17"/>
  <c r="E153" i="17"/>
  <c r="F153" i="17" s="1"/>
  <c r="D153" i="17"/>
  <c r="E152" i="17"/>
  <c r="F152" i="17" s="1"/>
  <c r="D152" i="17"/>
  <c r="E151" i="17"/>
  <c r="F151" i="17" s="1"/>
  <c r="D151" i="17"/>
  <c r="E150" i="17"/>
  <c r="F150" i="17" s="1"/>
  <c r="D150" i="17"/>
  <c r="E149" i="17"/>
  <c r="F149" i="17" s="1"/>
  <c r="D149" i="17"/>
  <c r="E148" i="17"/>
  <c r="F148" i="17" s="1"/>
  <c r="D148" i="17"/>
  <c r="E147" i="17"/>
  <c r="F147" i="17" s="1"/>
  <c r="D147" i="17"/>
  <c r="E146" i="17"/>
  <c r="F146" i="17" s="1"/>
  <c r="D146" i="17"/>
  <c r="E145" i="17"/>
  <c r="F145" i="17" s="1"/>
  <c r="D145" i="17"/>
  <c r="E144" i="17"/>
  <c r="F144" i="17" s="1"/>
  <c r="D144" i="17"/>
  <c r="E143" i="17"/>
  <c r="F143" i="17" s="1"/>
  <c r="D143" i="17"/>
  <c r="E142" i="17"/>
  <c r="F142" i="17" s="1"/>
  <c r="D142" i="17"/>
  <c r="E141" i="17"/>
  <c r="F141" i="17" s="1"/>
  <c r="D141" i="17"/>
  <c r="E140" i="17"/>
  <c r="F140" i="17" s="1"/>
  <c r="D140" i="17"/>
  <c r="E139" i="17"/>
  <c r="F139" i="17" s="1"/>
  <c r="D139" i="17"/>
  <c r="E138" i="17"/>
  <c r="F138" i="17" s="1"/>
  <c r="D138" i="17"/>
  <c r="E137" i="17"/>
  <c r="F137" i="17" s="1"/>
  <c r="D137" i="17"/>
  <c r="E136" i="17"/>
  <c r="F136" i="17" s="1"/>
  <c r="D136" i="17"/>
  <c r="E135" i="17"/>
  <c r="F135" i="17" s="1"/>
  <c r="D135" i="17"/>
  <c r="E134" i="17"/>
  <c r="F134" i="17" s="1"/>
  <c r="D134" i="17"/>
  <c r="E133" i="17"/>
  <c r="F133" i="17" s="1"/>
  <c r="D133" i="17"/>
  <c r="E132" i="17"/>
  <c r="F132" i="17" s="1"/>
  <c r="D132" i="17"/>
  <c r="E131" i="17"/>
  <c r="F131" i="17" s="1"/>
  <c r="D131" i="17"/>
  <c r="E130" i="17"/>
  <c r="F130" i="17" s="1"/>
  <c r="D130" i="17"/>
  <c r="E129" i="17"/>
  <c r="F129" i="17" s="1"/>
  <c r="D129" i="17"/>
  <c r="E128" i="17"/>
  <c r="F128" i="17" s="1"/>
  <c r="D128" i="17"/>
  <c r="E127" i="17"/>
  <c r="F127" i="17" s="1"/>
  <c r="D127" i="17"/>
  <c r="E126" i="17"/>
  <c r="F126" i="17" s="1"/>
  <c r="D126" i="17"/>
  <c r="E125" i="17"/>
  <c r="F125" i="17" s="1"/>
  <c r="D125" i="17"/>
  <c r="E124" i="17"/>
  <c r="F124" i="17" s="1"/>
  <c r="D124" i="17"/>
  <c r="E123" i="17"/>
  <c r="F123" i="17" s="1"/>
  <c r="D123" i="17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D70" i="17"/>
  <c r="E69" i="17"/>
  <c r="F69" i="17" s="1"/>
  <c r="D69" i="17"/>
  <c r="E68" i="17"/>
  <c r="F68" i="17" s="1"/>
  <c r="D68" i="17"/>
  <c r="E67" i="17"/>
  <c r="F67" i="17" s="1"/>
  <c r="D67" i="17"/>
  <c r="E66" i="17"/>
  <c r="F66" i="17" s="1"/>
  <c r="D66" i="17"/>
  <c r="E65" i="17"/>
  <c r="F65" i="17" s="1"/>
  <c r="D65" i="17"/>
  <c r="E64" i="17"/>
  <c r="F64" i="17" s="1"/>
  <c r="D64" i="17"/>
  <c r="E63" i="17"/>
  <c r="F63" i="17" s="1"/>
  <c r="D63" i="17"/>
  <c r="E62" i="17"/>
  <c r="F62" i="17" s="1"/>
  <c r="D62" i="17"/>
  <c r="E61" i="17"/>
  <c r="F61" i="17" s="1"/>
  <c r="D61" i="17"/>
  <c r="E60" i="17"/>
  <c r="F60" i="17" s="1"/>
  <c r="D60" i="17"/>
  <c r="E59" i="17"/>
  <c r="F59" i="17" s="1"/>
  <c r="D59" i="17"/>
  <c r="E58" i="17"/>
  <c r="F58" i="17" s="1"/>
  <c r="D58" i="17"/>
  <c r="E57" i="17"/>
  <c r="F57" i="17" s="1"/>
  <c r="D57" i="17"/>
  <c r="E56" i="17"/>
  <c r="F56" i="17" s="1"/>
  <c r="D56" i="17"/>
  <c r="E55" i="17"/>
  <c r="F55" i="17" s="1"/>
  <c r="D55" i="17"/>
  <c r="E54" i="17"/>
  <c r="F54" i="17" s="1"/>
  <c r="D54" i="17"/>
  <c r="E53" i="17"/>
  <c r="F53" i="17" s="1"/>
  <c r="D53" i="17"/>
  <c r="E52" i="17"/>
  <c r="F52" i="17" s="1"/>
  <c r="D52" i="17"/>
  <c r="E51" i="17"/>
  <c r="F51" i="17" s="1"/>
  <c r="D51" i="17"/>
  <c r="E50" i="17"/>
  <c r="F50" i="17" s="1"/>
  <c r="D50" i="17"/>
  <c r="E49" i="17"/>
  <c r="F49" i="17" s="1"/>
  <c r="D49" i="17"/>
  <c r="E48" i="17"/>
  <c r="F48" i="17" s="1"/>
  <c r="D48" i="17"/>
  <c r="E47" i="17"/>
  <c r="F47" i="17" s="1"/>
  <c r="D47" i="17"/>
  <c r="E46" i="17"/>
  <c r="F46" i="17" s="1"/>
  <c r="D46" i="17"/>
  <c r="E45" i="17"/>
  <c r="F45" i="17" s="1"/>
  <c r="D45" i="17"/>
  <c r="E44" i="17"/>
  <c r="F44" i="17" s="1"/>
  <c r="D44" i="17"/>
  <c r="E43" i="17"/>
  <c r="F43" i="17" s="1"/>
  <c r="D43" i="17"/>
  <c r="E42" i="17"/>
  <c r="F42" i="17" s="1"/>
  <c r="D42" i="17"/>
  <c r="E41" i="17"/>
  <c r="F41" i="17" s="1"/>
  <c r="D41" i="17"/>
  <c r="E40" i="17"/>
  <c r="F40" i="17" s="1"/>
  <c r="D40" i="17"/>
  <c r="E39" i="17"/>
  <c r="F39" i="17" s="1"/>
  <c r="D39" i="17"/>
  <c r="E38" i="17"/>
  <c r="F38" i="17" s="1"/>
  <c r="D38" i="17"/>
  <c r="E37" i="17"/>
  <c r="F37" i="17" s="1"/>
  <c r="D37" i="17"/>
  <c r="E36" i="17"/>
  <c r="F36" i="17" s="1"/>
  <c r="D36" i="17"/>
  <c r="E35" i="17"/>
  <c r="F35" i="17" s="1"/>
  <c r="D35" i="17"/>
  <c r="E34" i="17"/>
  <c r="F34" i="17" s="1"/>
  <c r="D34" i="17"/>
  <c r="E33" i="17"/>
  <c r="F33" i="17" s="1"/>
  <c r="D33" i="17"/>
  <c r="E32" i="17"/>
  <c r="F32" i="17" s="1"/>
  <c r="D32" i="17"/>
  <c r="E31" i="17"/>
  <c r="F31" i="17" s="1"/>
  <c r="D31" i="17"/>
  <c r="E30" i="17"/>
  <c r="F30" i="17" s="1"/>
  <c r="D30" i="17"/>
  <c r="E29" i="17"/>
  <c r="F29" i="17" s="1"/>
  <c r="D29" i="17"/>
  <c r="E28" i="17"/>
  <c r="F28" i="17" s="1"/>
  <c r="D28" i="17"/>
  <c r="E27" i="17"/>
  <c r="F27" i="17" s="1"/>
  <c r="D27" i="17"/>
  <c r="E26" i="17"/>
  <c r="F26" i="17" s="1"/>
  <c r="D26" i="17"/>
  <c r="E25" i="17"/>
  <c r="F25" i="17" s="1"/>
  <c r="D25" i="17"/>
  <c r="E24" i="17"/>
  <c r="F24" i="17" s="1"/>
  <c r="D24" i="17"/>
  <c r="E23" i="17"/>
  <c r="F23" i="17" s="1"/>
  <c r="D23" i="17"/>
  <c r="E22" i="17"/>
  <c r="F22" i="17" s="1"/>
  <c r="D22" i="17"/>
  <c r="E21" i="17"/>
  <c r="F21" i="17" s="1"/>
  <c r="D21" i="17"/>
  <c r="E20" i="17"/>
  <c r="F20" i="17" s="1"/>
  <c r="D20" i="17"/>
  <c r="E19" i="17"/>
  <c r="F19" i="17" s="1"/>
  <c r="D19" i="17"/>
  <c r="E18" i="17"/>
  <c r="F18" i="17" s="1"/>
  <c r="D18" i="17"/>
  <c r="E17" i="17"/>
  <c r="F17" i="17" s="1"/>
  <c r="D17" i="17"/>
  <c r="E16" i="17"/>
  <c r="F16" i="17" s="1"/>
  <c r="D16" i="17"/>
  <c r="E15" i="17"/>
  <c r="F15" i="17" s="1"/>
  <c r="D15" i="17"/>
  <c r="E14" i="17"/>
  <c r="F14" i="17" s="1"/>
  <c r="D14" i="17"/>
  <c r="E13" i="17"/>
  <c r="F13" i="17" s="1"/>
  <c r="D13" i="17"/>
  <c r="E12" i="17"/>
  <c r="F12" i="17" s="1"/>
  <c r="D12" i="17"/>
  <c r="E11" i="17"/>
  <c r="F11" i="17" s="1"/>
  <c r="D11" i="17"/>
  <c r="U5" i="20" l="1"/>
  <c r="U6" i="20"/>
  <c r="T5" i="20"/>
  <c r="T6" i="20"/>
  <c r="T12" i="20"/>
  <c r="E11" i="20"/>
  <c r="U12" i="20" s="1"/>
  <c r="D12" i="20"/>
  <c r="E12" i="20" s="1"/>
  <c r="U7" i="20" l="1"/>
  <c r="U9" i="20" s="1"/>
  <c r="D13" i="20"/>
  <c r="E13" i="20" s="1"/>
  <c r="D14" i="20" l="1"/>
  <c r="H13" i="20" s="1"/>
  <c r="F11" i="20"/>
  <c r="E14" i="20" l="1"/>
  <c r="F12" i="20"/>
  <c r="F13" i="20" l="1"/>
  <c r="U13" i="20"/>
  <c r="F8" i="20"/>
  <c r="I6" i="20" l="1"/>
  <c r="I7" i="20" s="1"/>
  <c r="U14" i="20"/>
  <c r="C19" i="16"/>
  <c r="C15" i="16"/>
  <c r="C14" i="16" s="1"/>
  <c r="E14" i="16"/>
  <c r="B3" i="22" l="1"/>
  <c r="B2" i="22"/>
  <c r="U16" i="20"/>
  <c r="D14" i="16"/>
  <c r="E15" i="16"/>
  <c r="C21" i="16"/>
  <c r="C20" i="16"/>
  <c r="D2" i="1"/>
  <c r="D22" i="6"/>
  <c r="C22" i="6"/>
  <c r="E22" i="6"/>
  <c r="F22" i="6"/>
  <c r="C12" i="8"/>
  <c r="E12" i="8" s="1"/>
  <c r="C14" i="8"/>
  <c r="C22" i="8" s="1"/>
  <c r="C15" i="8"/>
  <c r="C16" i="8"/>
  <c r="C18" i="8"/>
  <c r="C19" i="8"/>
  <c r="C20" i="8"/>
  <c r="C21" i="8"/>
  <c r="C24" i="8"/>
  <c r="D24" i="8"/>
  <c r="D22" i="8"/>
  <c r="E14" i="8"/>
  <c r="E15" i="8"/>
  <c r="E16" i="8"/>
  <c r="G17" i="8"/>
  <c r="H17" i="8"/>
  <c r="E18" i="8"/>
  <c r="E19" i="8"/>
  <c r="E20" i="8"/>
  <c r="E21" i="8"/>
  <c r="F13" i="7"/>
  <c r="G13" i="7"/>
  <c r="D26" i="8" l="1"/>
  <c r="G14" i="8"/>
  <c r="G21" i="8"/>
  <c r="G20" i="8"/>
  <c r="G15" i="8"/>
  <c r="H18" i="8"/>
  <c r="G19" i="8"/>
  <c r="G16" i="8"/>
  <c r="H14" i="8"/>
  <c r="E24" i="8"/>
  <c r="G24" i="8" s="1"/>
  <c r="E22" i="8"/>
  <c r="H22" i="8" s="1"/>
  <c r="H12" i="8"/>
  <c r="C26" i="8"/>
  <c r="H20" i="8"/>
  <c r="H16" i="8"/>
  <c r="H19" i="8"/>
  <c r="H21" i="8"/>
  <c r="G18" i="8"/>
  <c r="C4" i="7"/>
  <c r="D4" i="7" s="1"/>
  <c r="C2" i="9"/>
  <c r="H15" i="8"/>
  <c r="G12" i="8"/>
  <c r="D8" i="1"/>
  <c r="B2" i="16" s="1"/>
  <c r="B7" i="9"/>
  <c r="B16" i="9"/>
  <c r="B14" i="9"/>
  <c r="B12" i="9"/>
  <c r="C22" i="16"/>
  <c r="E13" i="16"/>
  <c r="E20" i="16" s="1"/>
  <c r="E19" i="16"/>
  <c r="D19" i="16"/>
  <c r="D13" i="16"/>
  <c r="D20" i="16" s="1"/>
  <c r="C15" i="1"/>
  <c r="C16" i="1"/>
  <c r="C17" i="1"/>
  <c r="C19" i="1"/>
  <c r="C20" i="1"/>
  <c r="C21" i="1"/>
  <c r="C22" i="1"/>
  <c r="C25" i="1"/>
  <c r="C21" i="9"/>
  <c r="K6" i="20" s="1"/>
  <c r="C20" i="9"/>
  <c r="K5" i="20" s="1"/>
  <c r="C11" i="9"/>
  <c r="D7" i="1"/>
  <c r="G22" i="8" l="1"/>
  <c r="E26" i="8"/>
  <c r="K7" i="20"/>
  <c r="D17" i="7"/>
  <c r="D16" i="7"/>
  <c r="D12" i="7"/>
  <c r="D15" i="7"/>
  <c r="D20" i="7"/>
  <c r="C11" i="7"/>
  <c r="C20" i="7"/>
  <c r="C12" i="7"/>
  <c r="C16" i="7"/>
  <c r="F16" i="7" s="1"/>
  <c r="C15" i="7"/>
  <c r="C17" i="7"/>
  <c r="G17" i="7" s="1"/>
  <c r="C10" i="7"/>
  <c r="H26" i="8"/>
  <c r="G26" i="8"/>
  <c r="C14" i="7"/>
  <c r="C7" i="7"/>
  <c r="C4" i="9" s="1"/>
  <c r="N6" i="20" s="1"/>
  <c r="N9" i="20" s="1"/>
  <c r="H24" i="8"/>
  <c r="D21" i="1"/>
  <c r="D16" i="1"/>
  <c r="D22" i="1"/>
  <c r="D11" i="7"/>
  <c r="D14" i="7"/>
  <c r="D10" i="7"/>
  <c r="D7" i="7"/>
  <c r="D19" i="1"/>
  <c r="D18" i="1"/>
  <c r="D20" i="1"/>
  <c r="C12" i="1"/>
  <c r="D12" i="1" s="1"/>
  <c r="D17" i="1"/>
  <c r="D15" i="1"/>
  <c r="B4" i="1"/>
  <c r="B3" i="6"/>
  <c r="D25" i="1"/>
  <c r="C8" i="16"/>
  <c r="D21" i="16"/>
  <c r="D22" i="16" s="1"/>
  <c r="E21" i="16"/>
  <c r="E22" i="16" s="1"/>
  <c r="C9" i="6"/>
  <c r="D9" i="6" s="1"/>
  <c r="F9" i="6" s="1"/>
  <c r="C23" i="1"/>
  <c r="C22" i="9"/>
  <c r="C10" i="9" s="1"/>
  <c r="G15" i="7" l="1"/>
  <c r="F12" i="7"/>
  <c r="G12" i="7"/>
  <c r="G11" i="7"/>
  <c r="F20" i="7"/>
  <c r="G20" i="7"/>
  <c r="C18" i="7"/>
  <c r="C22" i="7" s="1"/>
  <c r="F17" i="7"/>
  <c r="F15" i="7"/>
  <c r="G16" i="7"/>
  <c r="G7" i="7"/>
  <c r="G10" i="7"/>
  <c r="G14" i="7"/>
  <c r="F11" i="7"/>
  <c r="C3" i="9"/>
  <c r="F10" i="7"/>
  <c r="D18" i="7"/>
  <c r="C5" i="9" s="1"/>
  <c r="C7" i="9" s="1"/>
  <c r="F14" i="7"/>
  <c r="F7" i="7"/>
  <c r="C7" i="16"/>
  <c r="C8" i="6"/>
  <c r="D23" i="1"/>
  <c r="C27" i="1"/>
  <c r="C14" i="9"/>
  <c r="N7" i="20" s="1"/>
  <c r="C4" i="23" s="1"/>
  <c r="N10" i="20" l="1"/>
  <c r="D22" i="7"/>
  <c r="F22" i="7" s="1"/>
  <c r="C12" i="9"/>
  <c r="C16" i="9" s="1"/>
  <c r="F18" i="7"/>
  <c r="G18" i="7"/>
  <c r="C9" i="16"/>
  <c r="C10" i="16" s="1"/>
  <c r="C10" i="6"/>
  <c r="D10" i="6" s="1"/>
  <c r="F10" i="6" s="1"/>
  <c r="D27" i="1"/>
  <c r="D8" i="6"/>
  <c r="G22" i="7" l="1"/>
  <c r="B5" i="1"/>
  <c r="C11" i="6"/>
  <c r="F8" i="6"/>
  <c r="D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tc={6BDFA749-22CD-4DDA-B295-2E862FC3BDA5}</author>
  </authors>
  <commentList>
    <comment ref="C15" authorId="0" shapeId="0" xr:uid="{6BDFA749-22CD-4DDA-B295-2E862FC3BDA5}">
      <text>
        <t>[Threaded comment]
Your version of Excel allows you to read this threaded comment; however, any edits to it will get removed if the file is opened in a newer version of Excel. Learn more: https://go.microsoft.com/fwlink/?linkid=870924
Comment:
    maxYearRealized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024F7-28A7-4556-9C8B-0C0FA705BCAB}" keepAlive="1" name="Query - Allocations Database" description="Connection to the 'Allocations Database' query in the workbook." type="5" refreshedVersion="8" background="1" refreshOnLoad="1" saveData="1">
    <dbPr connection="Provider=Microsoft.Mashup.OleDb.1;Data Source=$Workbook$;Location=&quot;Allocations Database&quot;;Extended Properties=&quot;&quot;" command="SELECT * FROM [Allocations Database]"/>
  </connection>
  <connection id="2" xr16:uid="{2A5A8BBA-E1FA-40DF-AF6F-3638081B854C}" keepAlive="1" name="Query - CPI" description="Connection to the 'CPI' query in the workbook." type="5" refreshedVersion="8" background="1" refreshOnLoad="1" saveData="1">
    <dbPr connection="Provider=Microsoft.Mashup.OleDb.1;Data Source=$Workbook$;Location=CPI;Extended Properties=&quot;&quot;" command="SELECT * FROM [CPI]"/>
  </connection>
  <connection id="3" xr16:uid="{ECB113E3-3F2F-4A8B-900A-C1D045B39FC6}" keepAlive="1" name="Query - GAF" description="Connection to the 'GAF' query in the workbook." type="5" refreshedVersion="8" background="1" saveData="1">
    <dbPr connection="Provider=Microsoft.Mashup.OleDb.1;Data Source=$Workbook$;Location=GAF;Extended Properties=&quot;&quot;" command="SELECT * FROM [GAF]"/>
  </connection>
  <connection id="4" xr16:uid="{3E2D101A-30D8-4D54-8C0E-9FB794FD1E26}" keepAlive="1" name="Query - Navigation of File" description="Connection to the 'Navigation of File' query in the workbook." type="5" refreshedVersion="0" background="1" saveData="1">
    <dbPr connection="Provider=Microsoft.Mashup.OleDb.1;Data Source=$Workbook$;Location=&quot;Navigation of File&quot;;Extended Properties=&quot;&quot;" command="SELECT * FROM [Navigation of File]"/>
  </connection>
  <connection id="5" xr16:uid="{6C7228FD-D9CC-42AA-ACDD-A2B505AA396F}" keepAlive="1" name="Query - Projected Data" description="Connection to the 'Projected Data' query in the workbook." type="5" refreshedVersion="8" background="1" refreshOnLoad="1" saveData="1">
    <dbPr connection="Provider=Microsoft.Mashup.OleDb.1;Data Source=$Workbook$;Location=&quot;Projected Data&quot;;Extended Properties=&quot;&quot;" command="SELECT * FROM [Projected Data]"/>
  </connection>
</connections>
</file>

<file path=xl/sharedStrings.xml><?xml version="1.0" encoding="utf-8"?>
<sst xmlns="http://schemas.openxmlformats.org/spreadsheetml/2006/main" count="1029" uniqueCount="249">
  <si>
    <t>  </t>
  </si>
  <si>
    <t>Forecasted Net Income </t>
  </si>
  <si>
    <t>Tribal Government </t>
  </si>
  <si>
    <t>Tribal Businesses </t>
  </si>
  <si>
    <t>Sustainability Fund </t>
  </si>
  <si>
    <t>Allocation 
Frequency</t>
  </si>
  <si>
    <t>For Fiscal Year: </t>
  </si>
  <si>
    <t>Annual Allocation</t>
  </si>
  <si>
    <t>Total</t>
  </si>
  <si>
    <t>Weekly</t>
  </si>
  <si>
    <t>Monthly</t>
  </si>
  <si>
    <t>General Fund</t>
  </si>
  <si>
    <t>Tribal Businesses</t>
  </si>
  <si>
    <t>Percent of Excess Net Income Allocated</t>
  </si>
  <si>
    <r>
      <t>Stakeholder</t>
    </r>
    <r>
      <rPr>
        <sz val="11"/>
        <color theme="0"/>
        <rFont val="Times New Roman"/>
        <family val="1"/>
      </rPr>
      <t> </t>
    </r>
  </si>
  <si>
    <r>
      <t>% of Base Budget Allocated</t>
    </r>
    <r>
      <rPr>
        <sz val="11"/>
        <color theme="0"/>
        <rFont val="Times New Roman"/>
        <family val="1"/>
      </rPr>
      <t> </t>
    </r>
    <r>
      <rPr>
        <sz val="11"/>
        <color theme="0"/>
        <rFont val="Arial"/>
        <family val="2"/>
      </rPr>
      <t> </t>
    </r>
  </si>
  <si>
    <r>
      <t>Allocation per Period</t>
    </r>
    <r>
      <rPr>
        <sz val="11"/>
        <color theme="0"/>
        <rFont val="Times New Roman"/>
        <family val="1"/>
      </rPr>
      <t> </t>
    </r>
  </si>
  <si>
    <t>Base Cash Allocations</t>
  </si>
  <si>
    <t>Excess Cash Allocations</t>
  </si>
  <si>
    <t>ASP (HQ &amp; CNDC)</t>
  </si>
  <si>
    <t>Community Programs</t>
  </si>
  <si>
    <t>Health</t>
  </si>
  <si>
    <t xml:space="preserve">In-Kind Real Estate and Development Fund </t>
  </si>
  <si>
    <t>ASP-Unconquered Life</t>
  </si>
  <si>
    <t>All Other Allocations</t>
  </si>
  <si>
    <t>Total Allocation to Tribal Government</t>
  </si>
  <si>
    <t>Allocations to the Tribal Government</t>
  </si>
  <si>
    <t>Total Contributions to the Sustainability Fund</t>
  </si>
  <si>
    <t>Total Retention by Tribal Businesses</t>
  </si>
  <si>
    <t>Year</t>
  </si>
  <si>
    <t>Allocation</t>
  </si>
  <si>
    <t>CNDC ASP</t>
  </si>
  <si>
    <t>HQ-ASP</t>
  </si>
  <si>
    <t>GENERAL FUND TRANSFERS</t>
  </si>
  <si>
    <t>CNDC COMMUNITY PROGRAMS</t>
  </si>
  <si>
    <t>REAL ESTATE ACQUISITIONS (TRIBAL DEV)</t>
  </si>
  <si>
    <t>ASP-UNCONQUERED LIFE</t>
  </si>
  <si>
    <t>SOVEREIGN PROGRAMS LLC &amp; AYA</t>
  </si>
  <si>
    <t>Programmatic LLCs</t>
  </si>
  <si>
    <t>OTHER PRIORITY PROJECTS</t>
  </si>
  <si>
    <t>Account (Commerce 10-Yr.)</t>
  </si>
  <si>
    <t>SUSTAINABILITY CONTRIBUTION</t>
  </si>
  <si>
    <t>Date Updated</t>
  </si>
  <si>
    <t>** If the Tribal Businesses outperform the Legislative Forecast between $0 M and $30 M, all funds shall be allocated to the sustainability fund.</t>
  </si>
  <si>
    <t>*** If the Tribal Businesses outperform the Legislative Forecast beyond $30 M, 50% of the funds shall be allocated to the sustainability fund, while the remaining 50% shall be retained by the Tribal Businesses.</t>
  </si>
  <si>
    <t>Lt. Governor Chris Anoatubby, Chairman</t>
  </si>
  <si>
    <t>Secretary Dan Boren, Member</t>
  </si>
  <si>
    <t>Secretary Wayne Scribner, Member</t>
  </si>
  <si>
    <t>Secretary Dakota Cole, Member</t>
  </si>
  <si>
    <t>Holly Johnson, Member</t>
  </si>
  <si>
    <t>Legislative Forecast &amp; the Consolidated Governmental Budget</t>
  </si>
  <si>
    <t>General Fund*</t>
  </si>
  <si>
    <t>ASP (HQ &amp; CNDC)*</t>
  </si>
  <si>
    <t>** All other data sourced from the Legislative Forecast.</t>
  </si>
  <si>
    <r>
      <t>% of Base Budget Allocated</t>
    </r>
    <r>
      <rPr>
        <b/>
        <sz val="11"/>
        <color theme="0"/>
        <rFont val="Times New Roman"/>
        <family val="1"/>
      </rPr>
      <t> </t>
    </r>
    <r>
      <rPr>
        <b/>
        <sz val="11"/>
        <color theme="0"/>
        <rFont val="Arial"/>
        <family val="2"/>
      </rPr>
      <t> </t>
    </r>
  </si>
  <si>
    <t>Pre-Transfer Tribal Business Net Income</t>
  </si>
  <si>
    <t>$</t>
  </si>
  <si>
    <t>%</t>
  </si>
  <si>
    <t>Annual Change</t>
  </si>
  <si>
    <t>Fiscal Year</t>
  </si>
  <si>
    <t>Prior Year Comparison of the Legislative Forecast &amp; the Consolidated Governmental Budget</t>
  </si>
  <si>
    <r>
      <rPr>
        <i/>
        <sz val="11"/>
        <color theme="1"/>
        <rFont val="Times New Roman"/>
        <family val="1"/>
        <scheme val="minor"/>
      </rPr>
      <t xml:space="preserve">* For the upcoming Fiscal Year, </t>
    </r>
    <r>
      <rPr>
        <b/>
        <i/>
        <sz val="11"/>
        <color theme="1"/>
        <rFont val="Times New Roman"/>
        <family val="1"/>
        <scheme val="minor"/>
      </rPr>
      <t xml:space="preserve">General Fund </t>
    </r>
    <r>
      <rPr>
        <i/>
        <sz val="11"/>
        <color theme="1"/>
        <rFont val="Times New Roman"/>
        <family val="1"/>
        <scheme val="minor"/>
      </rPr>
      <t>and</t>
    </r>
    <r>
      <rPr>
        <b/>
        <i/>
        <sz val="11"/>
        <color theme="1"/>
        <rFont val="Times New Roman"/>
        <family val="1"/>
        <scheme val="minor"/>
      </rPr>
      <t xml:space="preserve"> HQ ASP</t>
    </r>
    <r>
      <rPr>
        <i/>
        <sz val="11"/>
        <color theme="1"/>
        <rFont val="Times New Roman"/>
        <family val="1"/>
        <scheme val="minor"/>
      </rPr>
      <t xml:space="preserve"> sourced from the </t>
    </r>
    <r>
      <rPr>
        <b/>
        <i/>
        <sz val="11"/>
        <color theme="1"/>
        <rFont val="Times New Roman"/>
        <family val="1"/>
        <scheme val="minor"/>
      </rPr>
      <t>Consolidated Governmental Budget</t>
    </r>
    <r>
      <rPr>
        <i/>
        <sz val="11"/>
        <color theme="1"/>
        <rFont val="Times New Roman"/>
        <family val="1"/>
        <scheme val="minor"/>
      </rPr>
      <t>.</t>
    </r>
  </si>
  <si>
    <t>Upper Bound Allocation for Tribal Govt.</t>
  </si>
  <si>
    <t>Target Sus Fund</t>
  </si>
  <si>
    <t>Targeted Allocation Comparison of the Legislative Forecast &amp; the Consolidated Governmental Budget</t>
  </si>
  <si>
    <t>Target</t>
  </si>
  <si>
    <t>Percentage</t>
  </si>
  <si>
    <t>* All Tribal Government savings upto $30 M will be allocated to the Sustainability Fund</t>
  </si>
  <si>
    <t>Tribal Government</t>
  </si>
  <si>
    <t>Targeted Annual Growth of Tribal Government Allocations</t>
  </si>
  <si>
    <t>3-Year Annual Change in CPI + 2%</t>
  </si>
  <si>
    <t>3-Year Average Growth in Tribal Business Net Income</t>
  </si>
  <si>
    <r>
      <t xml:space="preserve">*Comprising the </t>
    </r>
    <r>
      <rPr>
        <b/>
        <i/>
        <sz val="12"/>
        <color theme="1"/>
        <rFont val="Times New Roman"/>
        <family val="1"/>
      </rPr>
      <t xml:space="preserve">Targeted Annual Growth Rate </t>
    </r>
    <r>
      <rPr>
        <b/>
        <sz val="12"/>
        <color theme="1"/>
        <rFont val="Times New Roman"/>
        <family val="1"/>
      </rPr>
      <t>of Tribal Government Allocations</t>
    </r>
  </si>
  <si>
    <t>Last Year Commerce NI</t>
  </si>
  <si>
    <t>This Year Commerce NI</t>
  </si>
  <si>
    <t>Last Year Tribal Govt. Allocation</t>
  </si>
  <si>
    <t>3 yr. Annual Change in CPI + 2%</t>
  </si>
  <si>
    <t>Prior Fiscal Year</t>
  </si>
  <si>
    <t>Percentage Allocation Growth Rate*</t>
  </si>
  <si>
    <t>Nominal Allocation Growth</t>
  </si>
  <si>
    <t>Rollup Account (Sankey Diagram)</t>
  </si>
  <si>
    <t>Account Group (CMAC)</t>
  </si>
  <si>
    <t>NA</t>
  </si>
  <si>
    <t>Net_Income</t>
  </si>
  <si>
    <t>Allocation_to_Tribal_Government</t>
  </si>
  <si>
    <t>Allocation_to_General_Fund</t>
  </si>
  <si>
    <t>Allocation_to_ASP</t>
  </si>
  <si>
    <t>Allocation_to_Community_Programs</t>
  </si>
  <si>
    <t>Allocation_to_Real_Estate_and_Dev_Fund</t>
  </si>
  <si>
    <t>Allocation_to_ASP_UL</t>
  </si>
  <si>
    <t>Allocation_to_Programmatic_LLCs</t>
  </si>
  <si>
    <t>Contribution_to_Sustainability_Fund</t>
  </si>
  <si>
    <t>Total_Contribution_to_Sustainability_Fund</t>
  </si>
  <si>
    <t>Retention_by_Tribal_Businesses</t>
  </si>
  <si>
    <t>Total_Retention_by_Tribal_Businesses</t>
  </si>
  <si>
    <t>Rollup Account (Summary)</t>
  </si>
  <si>
    <t>Update data from the CMAC/General/CMAC Data/Allocations Database, then refresh all here. Blue tab is an ad hoc addition for this report.</t>
  </si>
  <si>
    <t>Fiscal_Year</t>
  </si>
  <si>
    <t>Description</t>
  </si>
  <si>
    <t>Percent_Growth_of_Net_Income</t>
  </si>
  <si>
    <t>Avg_Percent_Growth_of_Net_Income</t>
  </si>
  <si>
    <t>Allocation_to_Health</t>
  </si>
  <si>
    <t>Allocation_to_Other_Tribal_Govt</t>
  </si>
  <si>
    <t>Total_Allocation_to_Tribal_Government</t>
  </si>
  <si>
    <t>Percent_Allocation_to_Tribal_Government</t>
  </si>
  <si>
    <t>Percent_Retention_by_Tribal_Businesses</t>
  </si>
  <si>
    <t>Percent_Contribution_to_Sustainability_Fund</t>
  </si>
  <si>
    <t>Targeted_Percent_Growth_of_Allocation</t>
  </si>
  <si>
    <t>Realized_Percent_Growth_of_Allocation</t>
  </si>
  <si>
    <t>Targeted_Nominal_Growth_of_Allocation</t>
  </si>
  <si>
    <t>Realized_Nominal_Growth_of_Allocation</t>
  </si>
  <si>
    <t>Targeted_Percent_Allocation_to_Tribal_Government</t>
  </si>
  <si>
    <t>Realized_Nominal_Min_Growth_of_Allocation</t>
  </si>
  <si>
    <t>Realized_Nominal_Max_Growth_of_Allocation</t>
  </si>
  <si>
    <t>Realized</t>
  </si>
  <si>
    <t/>
  </si>
  <si>
    <t>End_of_Period</t>
  </si>
  <si>
    <t>CPIAUCSL</t>
  </si>
  <si>
    <t>3 yr. Annual Change in CPI</t>
  </si>
  <si>
    <t>Current Fiscal Year</t>
  </si>
  <si>
    <t>Must have access to the CMAC MS Team</t>
  </si>
  <si>
    <t>Instructions</t>
  </si>
  <si>
    <t>Copy and paste into the word documents in the current working directory.</t>
  </si>
  <si>
    <t>FY 2025 Forecast</t>
  </si>
  <si>
    <t>Growth in Tribal Business Net Income:</t>
  </si>
  <si>
    <t>Growth in Allocations to the Tribal Government:</t>
  </si>
  <si>
    <t>Range Num. Years</t>
  </si>
  <si>
    <t>Min of Range</t>
  </si>
  <si>
    <t>Max of Range</t>
  </si>
  <si>
    <t>5.2 Base Allocations Summary:</t>
  </si>
  <si>
    <t>5.3 Comparison of Growth in Allocations to the Tribal Government vs. Tribal Business Net Income:</t>
  </si>
  <si>
    <t>Between 
$0 MM -
$30 MM</t>
  </si>
  <si>
    <t xml:space="preserve">Over 
$30 MM </t>
  </si>
  <si>
    <t>Over 
$30 MM</t>
  </si>
  <si>
    <t xml:space="preserve">Between 
$0 MM - 
30 MM </t>
  </si>
  <si>
    <r>
      <t xml:space="preserve">Delta - Net Income Growth </t>
    </r>
    <r>
      <rPr>
        <b/>
        <i/>
        <sz val="11"/>
        <color theme="1"/>
        <rFont val="Times New Roman"/>
        <family val="1"/>
      </rPr>
      <t xml:space="preserve">less </t>
    </r>
    <r>
      <rPr>
        <b/>
        <sz val="11"/>
        <color theme="1"/>
        <rFont val="Times New Roman"/>
        <family val="1"/>
      </rPr>
      <t>Tribal Government Growth</t>
    </r>
  </si>
  <si>
    <t>Manually update allocations database from the CMAC/General/Administration/Data/Cash Allocations Database.xlsx</t>
  </si>
  <si>
    <t>File should do update upon opening, or you can refresh all on Data ribbon. Ensure using Microsoft Account for connection, and that you have access to the CMAC channal.</t>
  </si>
  <si>
    <t>FY 2026 Forecast</t>
  </si>
  <si>
    <t>(LF)</t>
  </si>
  <si>
    <t>(Forecast)</t>
  </si>
  <si>
    <t>COMMERCE CONTRIBUTION</t>
  </si>
  <si>
    <t>* All data sourced from the Legislative Forecast.</t>
  </si>
  <si>
    <t>Source:</t>
  </si>
  <si>
    <t>FRED</t>
  </si>
  <si>
    <t>Purpose:</t>
  </si>
  <si>
    <t>Input Data - Used to calculate the annual Targeted Growth Rate of the allocations to the Tribal Government, defined by the General Allocation Framework.</t>
  </si>
  <si>
    <t>Ticker:</t>
  </si>
  <si>
    <t xml:space="preserve">To Update: </t>
  </si>
  <si>
    <t>Manually pull from https://fred.stlouisfed.org/series/CPIAUCSL. Use end of period aggregation. Monthly data.</t>
  </si>
  <si>
    <t>Years to get Change</t>
  </si>
  <si>
    <t>Policy Statement Increase</t>
  </si>
  <si>
    <t>3 yr. Annual Change in CPI + 2%
(Annualized)</t>
  </si>
  <si>
    <t>CUBE</t>
  </si>
  <si>
    <t>CNDC:rpt_Operations_Data</t>
  </si>
  <si>
    <t>rpt_Allocation</t>
  </si>
  <si>
    <t>Combined</t>
  </si>
  <si>
    <t>rpt_mReports</t>
  </si>
  <si>
    <t>Net Change</t>
  </si>
  <si>
    <t>rpt_Department</t>
  </si>
  <si>
    <t>Total Departments</t>
  </si>
  <si>
    <t>rpt_Version</t>
  </si>
  <si>
    <t>Actuals</t>
  </si>
  <si>
    <t>rpt_Business_Ops</t>
  </si>
  <si>
    <t>CNDC</t>
  </si>
  <si>
    <t>Fiscal Month</t>
  </si>
  <si>
    <t>Account</t>
  </si>
  <si>
    <t>Value</t>
  </si>
  <si>
    <t>Calendar Date</t>
  </si>
  <si>
    <t>Month Name</t>
  </si>
  <si>
    <t>Month</t>
  </si>
  <si>
    <t>FY</t>
  </si>
  <si>
    <t>2009</t>
  </si>
  <si>
    <t>October</t>
  </si>
  <si>
    <t>Net Income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</si>
  <si>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</si>
  <si>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</si>
  <si>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</si>
  <si>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</si>
  <si>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</si>
  <si>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</si>
  <si>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</si>
  <si>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</si>
  <si>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</si>
  <si>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</si>
  <si>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 w/o Adj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</si>
  <si>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</si>
  <si>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</si>
  <si>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</si>
  <si>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</si>
  <si>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</si>
  <si>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</si>
  <si>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</si>
  <si>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</si>
  <si>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</si>
  <si>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</si>
  <si>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</si>
  <si>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</si>
  <si>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</si>
  <si>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</si>
  <si>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</si>
  <si>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</si>
  <si>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Base Period</t>
  </si>
  <si>
    <t>12 Mo's period</t>
  </si>
  <si>
    <t>Period Title</t>
  </si>
  <si>
    <t>Min Period</t>
  </si>
  <si>
    <t>Max Period</t>
  </si>
  <si>
    <t>Percent Growth</t>
  </si>
  <si>
    <t>TTM</t>
  </si>
  <si>
    <t>PTTM</t>
  </si>
  <si>
    <t>PPTTM</t>
  </si>
  <si>
    <t>PPPTTM</t>
  </si>
  <si>
    <t>Legislative Forecast Method</t>
  </si>
  <si>
    <t>September</t>
  </si>
  <si>
    <t>Month Num</t>
  </si>
  <si>
    <t>Assumptions</t>
  </si>
  <si>
    <t>Lookup</t>
  </si>
  <si>
    <t>General Allocation Framework Upper Bound Percent Allocation</t>
  </si>
  <si>
    <t>Range</t>
  </si>
  <si>
    <t>Percent_Allocation</t>
  </si>
  <si>
    <t>Upper-Bound Allocation</t>
  </si>
  <si>
    <t>Targeted Allocation</t>
  </si>
  <si>
    <t>Lower-Bound Allocation</t>
  </si>
  <si>
    <t>1.1 - Comprising the Targeted Annual Growth Rate of Tribal Government Allocations</t>
  </si>
  <si>
    <t>1.2 - Upper Bound Allocation Using the Targeted Annual Growth Rate of Tribal Government Allocations</t>
  </si>
  <si>
    <t>General Allocation Framework Upper Bound Nominal Allocation</t>
  </si>
  <si>
    <t>Growth Required to be in Range with the General Allocation Framework</t>
  </si>
  <si>
    <t>Cognos TM1</t>
  </si>
  <si>
    <t>For Targeted Growth Rate, must pull data from FRED and Cognos TM1. See tabs for details.</t>
  </si>
  <si>
    <t>Targeted Annual Growth: Lesser of Inflation and Growth in Tribal Businesses</t>
  </si>
  <si>
    <t>[1] Discrepancies in the 3-Year Annual Change in CPI + 2% exist due to end-of-period timing.</t>
  </si>
  <si>
    <t>Component 1: Trailing 3-Year CPI + 2%</t>
  </si>
  <si>
    <t>Addition of 2%</t>
  </si>
  <si>
    <r>
      <t>3-Year Average Growth in Tribal Business Net Income</t>
    </r>
    <r>
      <rPr>
        <b/>
        <vertAlign val="superscript"/>
        <sz val="12"/>
        <color theme="1"/>
        <rFont val="Times New Roman"/>
        <family val="1"/>
      </rPr>
      <t>[1]</t>
    </r>
  </si>
  <si>
    <t>[1] Calculation uses average annual growth over periods between shown dates.</t>
  </si>
  <si>
    <t>Component 2: 3-Year Average Growth in Tribal Business Net Income</t>
  </si>
  <si>
    <t>Nominal_Growth</t>
  </si>
  <si>
    <t>Percent_Growth</t>
  </si>
  <si>
    <t>Total_Budget</t>
  </si>
  <si>
    <t>Min_Range</t>
  </si>
  <si>
    <t>Max_Range</t>
  </si>
  <si>
    <t>Range_Name</t>
  </si>
  <si>
    <t>Method</t>
  </si>
  <si>
    <t>Plot Label</t>
  </si>
  <si>
    <t>Tribal Business 3-Year Net Income Growth</t>
  </si>
  <si>
    <t>Prior Year Budget</t>
  </si>
  <si>
    <t>Label</t>
  </si>
  <si>
    <t>Title</t>
  </si>
  <si>
    <t>No Annual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</si>
</sst>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&quot;$&quot;#,##0.0&quot; M&quot;"/>
    <numFmt numFmtId="165" formatCode="&quot;$&quot;#,##0.00"/>
    <numFmt numFmtId="166" formatCode="#,##0.0,,_);\(#,##0.0,,\)"/>
    <numFmt numFmtId="167" formatCode="#,##0.0,,&quot; M&quot;_);\(#,##0.0,,&quot; M&quot;\)"/>
    <numFmt numFmtId="168" formatCode="&quot;$&quot;#,##0.0,,&quot; M&quot;_);&quot;$ &quot;\(#,##0.0,,&quot; M&quot;\)"/>
    <numFmt numFmtId="169" formatCode="0.0%"/>
    <numFmt numFmtId="170" formatCode="&quot;FY &quot;General"/>
    <numFmt numFmtId="171" formatCode="_(* #,##0_);_(* \(#,##0\);_(* &quot;-&quot;??_);_(@_)"/>
    <numFmt numFmtId="172" formatCode="#,##0.0,,&quot; MM&quot;_);\(#,##0.0,,&quot; MM&quot;\)"/>
    <numFmt numFmtId="173" formatCode="&quot;$&quot;#,##0.0,,&quot; MM&quot;_);&quot;$ &quot;\(#,##0.0,,&quot; MM&quot;\)"/>
    <numFmt numFmtId="174" formatCode="General&quot; yrs&quot;"/>
    <numFmt numFmtId="175" formatCode="_(* #,##0.000_);_(* \(#,##0.000\);_(* &quot;-&quot;??_);_(@_)"/>
    <numFmt numFmtId="176" formatCode="&quot;$&quot;#,##0.0,,&quot; MM&quot;"/>
  </numFmts>
  <fonts count="44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sz val="11"/>
      <color theme="0"/>
      <name val="Times New Roman"/>
      <family val="1"/>
      <scheme val="maj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sz val="11"/>
      <color theme="1" tint="-0.249977111117893"/>
      <name val="Calibri"/>
      <family val="2"/>
    </font>
    <font>
      <sz val="12"/>
      <color theme="1"/>
      <name val="Times New Roman"/>
      <family val="1"/>
      <scheme val="minor"/>
    </font>
    <font>
      <sz val="12"/>
      <color theme="0" tint="-0.89999084444715716"/>
      <name val="Times New Roman"/>
      <family val="1"/>
      <scheme val="minor"/>
    </font>
    <font>
      <sz val="11"/>
      <color theme="0" tint="-0.89999084444715716"/>
      <name val="Times New Roman"/>
      <family val="1"/>
      <scheme val="minor"/>
    </font>
    <font>
      <sz val="11"/>
      <color rgb="FF3F3F76"/>
      <name val="Times New Roman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scheme val="minor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  <scheme val="minor"/>
    </font>
    <font>
      <sz val="12"/>
      <color theme="2" tint="-0.499984740745262"/>
      <name val="Times New Roman"/>
      <family val="1"/>
    </font>
    <font>
      <b/>
      <i/>
      <sz val="11"/>
      <color theme="1"/>
      <name val="Times New Roman"/>
      <family val="1"/>
      <scheme val="minor"/>
    </font>
    <font>
      <sz val="11"/>
      <color theme="2" tint="-0.749992370372631"/>
      <name val="Times New Roman"/>
      <family val="1"/>
      <scheme val="minor"/>
    </font>
    <font>
      <b/>
      <sz val="11"/>
      <color theme="2" tint="-0.749992370372631"/>
      <name val="Times New Roman"/>
      <family val="1"/>
      <scheme val="minor"/>
    </font>
    <font>
      <b/>
      <sz val="12"/>
      <color theme="2" tint="-0.749992370372631"/>
      <name val="Times New Roman"/>
      <family val="1"/>
    </font>
    <font>
      <b/>
      <sz val="11"/>
      <color rgb="FF3F3F3F"/>
      <name val="Times New Roman"/>
      <family val="2"/>
      <scheme val="minor"/>
    </font>
    <font>
      <b/>
      <i/>
      <sz val="12"/>
      <color theme="1"/>
      <name val="Times New Roman"/>
      <family val="1"/>
    </font>
    <font>
      <sz val="11"/>
      <color theme="2" tint="-0.749992370372631"/>
      <name val="Calibri"/>
      <family val="2"/>
    </font>
    <font>
      <sz val="12"/>
      <color theme="1"/>
      <name val="Times New Roman"/>
      <family val="2"/>
      <scheme val="minor"/>
    </font>
    <font>
      <b/>
      <u/>
      <sz val="11"/>
      <color theme="1"/>
      <name val="Times New Roman"/>
      <family val="1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8"/>
      <name val="Times New Roman"/>
      <family val="2"/>
      <scheme val="minor"/>
    </font>
    <font>
      <b/>
      <vertAlign val="superscript"/>
      <sz val="12"/>
      <color theme="1"/>
      <name val="Times New Roman"/>
      <family val="1"/>
    </font>
    <font>
      <sz val="11"/>
      <color theme="1" tint="-0.249977111117893"/>
      <name val="Times New Roman"/>
      <family val="2"/>
      <scheme val="minor"/>
    </font>
    <font>
      <sz val="11"/>
      <color theme="1" tint="-0.499984740745262"/>
      <name val="Times New Roman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40">
    <border>
      <left/>
      <right/>
      <top/>
      <bottom/>
      <diagonal/>
    </border>
    <border>
      <left style="thin">
        <color rgb="FF183C5C"/>
      </left>
      <right/>
      <top style="thin">
        <color rgb="FF183C5C"/>
      </top>
      <bottom style="thin">
        <color rgb="FF183C5C"/>
      </bottom>
      <diagonal/>
    </border>
    <border>
      <left/>
      <right/>
      <top style="thin">
        <color rgb="FF183C5C"/>
      </top>
      <bottom style="thin">
        <color rgb="FF183C5C"/>
      </bottom>
      <diagonal/>
    </border>
    <border>
      <left/>
      <right style="thin">
        <color rgb="FF183C5C"/>
      </right>
      <top style="thin">
        <color rgb="FF183C5C"/>
      </top>
      <bottom style="thin">
        <color rgb="FF183C5C"/>
      </bottom>
      <diagonal/>
    </border>
    <border>
      <left style="thin">
        <color rgb="FF183C5C"/>
      </left>
      <right/>
      <top/>
      <bottom/>
      <diagonal/>
    </border>
    <border>
      <left style="thin">
        <color rgb="FF183C5C"/>
      </left>
      <right/>
      <top style="thin">
        <color rgb="FF1F4E79"/>
      </top>
      <bottom style="medium">
        <color rgb="FF183C5C"/>
      </bottom>
      <diagonal/>
    </border>
    <border>
      <left/>
      <right/>
      <top/>
      <bottom style="thin">
        <color theme="1" tint="0.3999450666829432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876400036622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rgb="FF183C5C"/>
      </left>
      <right/>
      <top/>
      <bottom style="thin">
        <color rgb="FF1F4E79"/>
      </bottom>
      <diagonal/>
    </border>
    <border>
      <left/>
      <right style="thin">
        <color rgb="FF183C5C"/>
      </right>
      <top/>
      <bottom/>
      <diagonal/>
    </border>
    <border>
      <left style="thin">
        <color rgb="FF183C5C"/>
      </left>
      <right style="thin">
        <color rgb="FF183C5C"/>
      </right>
      <top/>
      <bottom style="medium">
        <color rgb="FF183C5C"/>
      </bottom>
      <diagonal/>
    </border>
    <border>
      <left/>
      <right style="thin">
        <color rgb="FF183C5C"/>
      </right>
      <top/>
      <bottom style="medium">
        <color rgb="FF183C5C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14990691854609822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4" tint="0.39988402966399123"/>
      </left>
      <right/>
      <top/>
      <bottom style="thin">
        <color theme="4" tint="0.39991454817346722"/>
      </bottom>
      <diagonal/>
    </border>
    <border>
      <left style="thin">
        <color theme="4" tint="0.39988402966399123"/>
      </left>
      <right/>
      <top/>
      <bottom/>
      <diagonal/>
    </border>
    <border>
      <left/>
      <right/>
      <top/>
      <bottom style="medium">
        <color rgb="FF183C5C"/>
      </bottom>
      <diagonal/>
    </border>
    <border>
      <left style="thin">
        <color theme="1" tint="0.39994506668294322"/>
      </left>
      <right/>
      <top style="medium">
        <color rgb="FF183C5C"/>
      </top>
      <bottom/>
      <diagonal/>
    </border>
    <border>
      <left style="thin">
        <color theme="1" tint="0.39994506668294322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499984740745262"/>
      </top>
      <bottom style="thin">
        <color theme="0" tint="-9.9948118533890809E-2"/>
      </bottom>
      <diagonal/>
    </border>
    <border>
      <left/>
      <right/>
      <top style="thin">
        <color theme="0" tint="-9.9948118533890809E-2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rgb="FFD3D3D3"/>
      </top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7" fillId="6" borderId="17" applyNumberFormat="0" applyAlignment="0" applyProtection="0"/>
    <xf numFmtId="0" fontId="27" fillId="9" borderId="27" applyNumberFormat="0" applyAlignment="0" applyProtection="0"/>
    <xf numFmtId="43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20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/>
    <xf numFmtId="0" fontId="10" fillId="0" borderId="0" xfId="0" applyFont="1" applyAlignment="1">
      <alignment vertical="center"/>
    </xf>
    <xf numFmtId="0" fontId="3" fillId="0" borderId="6" xfId="0" applyFont="1" applyBorder="1"/>
    <xf numFmtId="0" fontId="0" fillId="0" borderId="6" xfId="0" applyBorder="1"/>
    <xf numFmtId="0" fontId="12" fillId="0" borderId="0" xfId="0" applyFont="1"/>
    <xf numFmtId="41" fontId="12" fillId="0" borderId="0" xfId="0" applyNumberFormat="1" applyFont="1"/>
    <xf numFmtId="0" fontId="13" fillId="0" borderId="0" xfId="0" applyFont="1"/>
    <xf numFmtId="0" fontId="6" fillId="0" borderId="0" xfId="0" applyFont="1" applyAlignment="1">
      <alignment horizontal="left" vertical="center" indent="1"/>
    </xf>
    <xf numFmtId="14" fontId="12" fillId="0" borderId="0" xfId="0" applyNumberFormat="1" applyFont="1"/>
    <xf numFmtId="0" fontId="5" fillId="3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Continuous" vertical="center"/>
    </xf>
    <xf numFmtId="0" fontId="5" fillId="3" borderId="3" xfId="0" applyFont="1" applyFill="1" applyBorder="1" applyAlignment="1">
      <alignment horizontal="centerContinuous" vertical="center"/>
    </xf>
    <xf numFmtId="0" fontId="11" fillId="3" borderId="12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Continuous" vertical="center"/>
    </xf>
    <xf numFmtId="0" fontId="2" fillId="3" borderId="13" xfId="0" applyFont="1" applyFill="1" applyBorder="1" applyAlignment="1">
      <alignment horizontal="centerContinuous" vertical="center"/>
    </xf>
    <xf numFmtId="0" fontId="7" fillId="0" borderId="5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18" fillId="2" borderId="0" xfId="0" applyFont="1" applyFill="1" applyAlignment="1">
      <alignment vertical="center" wrapText="1"/>
    </xf>
    <xf numFmtId="0" fontId="14" fillId="0" borderId="6" xfId="0" applyFont="1" applyBorder="1"/>
    <xf numFmtId="0" fontId="14" fillId="0" borderId="0" xfId="0" applyFont="1"/>
    <xf numFmtId="0" fontId="19" fillId="0" borderId="6" xfId="0" applyFont="1" applyBorder="1"/>
    <xf numFmtId="0" fontId="20" fillId="0" borderId="11" xfId="0" applyFont="1" applyBorder="1"/>
    <xf numFmtId="0" fontId="18" fillId="0" borderId="8" xfId="0" applyFont="1" applyBorder="1" applyAlignment="1">
      <alignment horizontal="left" indent="1"/>
    </xf>
    <xf numFmtId="166" fontId="18" fillId="0" borderId="8" xfId="0" applyNumberFormat="1" applyFont="1" applyBorder="1"/>
    <xf numFmtId="41" fontId="14" fillId="0" borderId="0" xfId="0" applyNumberFormat="1" applyFont="1"/>
    <xf numFmtId="0" fontId="18" fillId="0" borderId="9" xfId="0" applyFont="1" applyBorder="1" applyAlignment="1">
      <alignment horizontal="left" indent="1"/>
    </xf>
    <xf numFmtId="166" fontId="18" fillId="0" borderId="9" xfId="0" applyNumberFormat="1" applyFont="1" applyBorder="1"/>
    <xf numFmtId="0" fontId="20" fillId="5" borderId="10" xfId="0" applyFont="1" applyFill="1" applyBorder="1" applyAlignment="1">
      <alignment horizontal="left"/>
    </xf>
    <xf numFmtId="167" fontId="20" fillId="5" borderId="10" xfId="0" applyNumberFormat="1" applyFont="1" applyFill="1" applyBorder="1"/>
    <xf numFmtId="9" fontId="20" fillId="5" borderId="10" xfId="1" applyFont="1" applyFill="1" applyBorder="1"/>
    <xf numFmtId="9" fontId="22" fillId="0" borderId="8" xfId="1" applyFont="1" applyBorder="1"/>
    <xf numFmtId="9" fontId="22" fillId="0" borderId="9" xfId="1" applyFont="1" applyBorder="1"/>
    <xf numFmtId="0" fontId="21" fillId="0" borderId="0" xfId="0" applyFont="1"/>
    <xf numFmtId="0" fontId="20" fillId="4" borderId="7" xfId="0" applyFont="1" applyFill="1" applyBorder="1" applyAlignment="1">
      <alignment vertical="center"/>
    </xf>
    <xf numFmtId="168" fontId="20" fillId="4" borderId="7" xfId="0" applyNumberFormat="1" applyFont="1" applyFill="1" applyBorder="1" applyAlignment="1">
      <alignment vertical="center"/>
    </xf>
    <xf numFmtId="9" fontId="20" fillId="4" borderId="7" xfId="1" applyFont="1" applyFill="1" applyBorder="1" applyAlignment="1">
      <alignment vertical="center"/>
    </xf>
    <xf numFmtId="0" fontId="12" fillId="0" borderId="19" xfId="0" applyFont="1" applyBorder="1"/>
    <xf numFmtId="0" fontId="12" fillId="0" borderId="20" xfId="0" applyFont="1" applyBorder="1"/>
    <xf numFmtId="9" fontId="4" fillId="0" borderId="0" xfId="1" applyFont="1"/>
    <xf numFmtId="9" fontId="0" fillId="0" borderId="0" xfId="1" applyFont="1"/>
    <xf numFmtId="9" fontId="14" fillId="0" borderId="0" xfId="1" applyFont="1"/>
    <xf numFmtId="9" fontId="14" fillId="0" borderId="6" xfId="1" applyFont="1" applyBorder="1"/>
    <xf numFmtId="9" fontId="20" fillId="0" borderId="11" xfId="1" applyFont="1" applyBorder="1"/>
    <xf numFmtId="9" fontId="18" fillId="0" borderId="8" xfId="1" applyFont="1" applyBorder="1"/>
    <xf numFmtId="9" fontId="18" fillId="0" borderId="9" xfId="1" applyFont="1" applyBorder="1"/>
    <xf numFmtId="0" fontId="24" fillId="0" borderId="0" xfId="0" applyFont="1"/>
    <xf numFmtId="0" fontId="25" fillId="7" borderId="0" xfId="0" applyFont="1" applyFill="1" applyAlignment="1">
      <alignment horizontal="right" wrapText="1"/>
    </xf>
    <xf numFmtId="0" fontId="26" fillId="7" borderId="21" xfId="0" applyFont="1" applyFill="1" applyBorder="1" applyAlignment="1">
      <alignment horizontal="left" wrapText="1"/>
    </xf>
    <xf numFmtId="0" fontId="25" fillId="7" borderId="0" xfId="0" applyFont="1" applyFill="1" applyAlignment="1">
      <alignment horizontal="centerContinuous"/>
    </xf>
    <xf numFmtId="9" fontId="25" fillId="7" borderId="0" xfId="1" applyFont="1" applyFill="1" applyBorder="1" applyAlignment="1">
      <alignment horizontal="centerContinuous"/>
    </xf>
    <xf numFmtId="0" fontId="26" fillId="7" borderId="21" xfId="0" applyFont="1" applyFill="1" applyBorder="1" applyAlignment="1">
      <alignment horizontal="center" wrapText="1"/>
    </xf>
    <xf numFmtId="9" fontId="26" fillId="7" borderId="21" xfId="1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17" fillId="6" borderId="17" xfId="3" applyNumberFormat="1"/>
    <xf numFmtId="0" fontId="25" fillId="7" borderId="0" xfId="0" applyFont="1" applyFill="1" applyAlignment="1">
      <alignment horizontal="center"/>
    </xf>
    <xf numFmtId="7" fontId="14" fillId="0" borderId="0" xfId="0" applyNumberFormat="1" applyFont="1"/>
    <xf numFmtId="170" fontId="26" fillId="7" borderId="21" xfId="0" applyNumberFormat="1" applyFont="1" applyFill="1" applyBorder="1" applyAlignment="1">
      <alignment horizontal="center"/>
    </xf>
    <xf numFmtId="0" fontId="25" fillId="7" borderId="23" xfId="0" applyFont="1" applyFill="1" applyBorder="1" applyAlignment="1">
      <alignment horizontal="center"/>
    </xf>
    <xf numFmtId="0" fontId="26" fillId="7" borderId="22" xfId="0" applyFont="1" applyFill="1" applyBorder="1" applyAlignment="1">
      <alignment horizontal="center" wrapText="1"/>
    </xf>
    <xf numFmtId="170" fontId="26" fillId="7" borderId="22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9" fontId="20" fillId="4" borderId="7" xfId="1" applyFont="1" applyFill="1" applyBorder="1" applyAlignment="1">
      <alignment horizontal="right" vertical="center"/>
    </xf>
    <xf numFmtId="9" fontId="14" fillId="0" borderId="0" xfId="1" applyFont="1" applyAlignment="1">
      <alignment horizontal="right"/>
    </xf>
    <xf numFmtId="9" fontId="18" fillId="0" borderId="8" xfId="1" applyFont="1" applyBorder="1" applyAlignment="1">
      <alignment horizontal="right"/>
    </xf>
    <xf numFmtId="9" fontId="18" fillId="0" borderId="9" xfId="1" applyFont="1" applyBorder="1" applyAlignment="1">
      <alignment horizontal="right"/>
    </xf>
    <xf numFmtId="9" fontId="20" fillId="5" borderId="10" xfId="1" applyFont="1" applyFill="1" applyBorder="1" applyAlignment="1">
      <alignment horizontal="right"/>
    </xf>
    <xf numFmtId="9" fontId="6" fillId="0" borderId="0" xfId="1" applyFont="1" applyFill="1" applyAlignment="1">
      <alignment horizontal="center" vertical="center"/>
    </xf>
    <xf numFmtId="0" fontId="7" fillId="0" borderId="2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9" fontId="6" fillId="0" borderId="26" xfId="1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 vertical="center" indent="1"/>
    </xf>
    <xf numFmtId="9" fontId="6" fillId="8" borderId="0" xfId="1" applyFont="1" applyFill="1" applyBorder="1" applyAlignment="1">
      <alignment horizontal="center" vertical="center"/>
    </xf>
    <xf numFmtId="9" fontId="6" fillId="8" borderId="0" xfId="1" applyFont="1" applyFill="1" applyAlignment="1">
      <alignment horizontal="center" vertical="center"/>
    </xf>
    <xf numFmtId="9" fontId="6" fillId="8" borderId="25" xfId="1" applyFont="1" applyFill="1" applyBorder="1" applyAlignment="1">
      <alignment horizontal="center" vertical="center"/>
    </xf>
    <xf numFmtId="9" fontId="6" fillId="8" borderId="26" xfId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9" fontId="18" fillId="0" borderId="8" xfId="1" applyNumberFormat="1" applyFont="1" applyBorder="1" applyAlignment="1">
      <alignment horizontal="left" indent="1"/>
    </xf>
    <xf numFmtId="169" fontId="18" fillId="0" borderId="8" xfId="1" applyNumberFormat="1" applyFont="1" applyBorder="1"/>
    <xf numFmtId="169" fontId="18" fillId="0" borderId="9" xfId="1" applyNumberFormat="1" applyFont="1" applyBorder="1" applyAlignment="1">
      <alignment horizontal="left" indent="1"/>
    </xf>
    <xf numFmtId="0" fontId="20" fillId="5" borderId="0" xfId="0" applyFont="1" applyFill="1"/>
    <xf numFmtId="169" fontId="20" fillId="5" borderId="0" xfId="0" applyNumberFormat="1" applyFont="1" applyFill="1"/>
    <xf numFmtId="171" fontId="27" fillId="9" borderId="27" xfId="4" applyNumberFormat="1"/>
    <xf numFmtId="0" fontId="14" fillId="0" borderId="30" xfId="0" applyFont="1" applyBorder="1"/>
    <xf numFmtId="0" fontId="20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169" fontId="18" fillId="0" borderId="8" xfId="1" applyNumberFormat="1" applyFont="1" applyBorder="1" applyAlignment="1">
      <alignment vertical="center"/>
    </xf>
    <xf numFmtId="0" fontId="20" fillId="5" borderId="10" xfId="0" applyFont="1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18" fillId="0" borderId="8" xfId="0" applyFont="1" applyBorder="1" applyAlignment="1">
      <alignment horizontal="left" vertical="center" indent="1"/>
    </xf>
    <xf numFmtId="0" fontId="18" fillId="0" borderId="9" xfId="0" applyFont="1" applyBorder="1" applyAlignment="1">
      <alignment horizontal="left" vertical="center" indent="1"/>
    </xf>
    <xf numFmtId="43" fontId="14" fillId="0" borderId="0" xfId="0" applyNumberFormat="1" applyFont="1"/>
    <xf numFmtId="0" fontId="12" fillId="0" borderId="0" xfId="0" applyFont="1" applyAlignment="1">
      <alignment horizontal="left"/>
    </xf>
    <xf numFmtId="14" fontId="12" fillId="0" borderId="31" xfId="0" applyNumberFormat="1" applyFont="1" applyBorder="1"/>
    <xf numFmtId="0" fontId="12" fillId="0" borderId="31" xfId="0" applyFont="1" applyBorder="1"/>
    <xf numFmtId="14" fontId="12" fillId="0" borderId="32" xfId="0" applyNumberFormat="1" applyFont="1" applyBorder="1"/>
    <xf numFmtId="0" fontId="12" fillId="0" borderId="32" xfId="0" applyFont="1" applyBorder="1"/>
    <xf numFmtId="0" fontId="12" fillId="0" borderId="0" xfId="0" applyFont="1" applyAlignment="1">
      <alignment horizontal="right"/>
    </xf>
    <xf numFmtId="0" fontId="12" fillId="0" borderId="32" xfId="0" applyFont="1" applyBorder="1" applyAlignment="1">
      <alignment horizontal="right"/>
    </xf>
    <xf numFmtId="41" fontId="12" fillId="0" borderId="31" xfId="0" applyNumberFormat="1" applyFont="1" applyBorder="1" applyAlignment="1">
      <alignment horizontal="left"/>
    </xf>
    <xf numFmtId="41" fontId="12" fillId="0" borderId="0" xfId="0" applyNumberFormat="1" applyFont="1" applyAlignment="1">
      <alignment horizontal="left"/>
    </xf>
    <xf numFmtId="0" fontId="27" fillId="9" borderId="27" xfId="4" applyNumberFormat="1"/>
    <xf numFmtId="0" fontId="29" fillId="0" borderId="0" xfId="0" applyFont="1"/>
    <xf numFmtId="0" fontId="29" fillId="0" borderId="0" xfId="0" applyFont="1" applyAlignment="1">
      <alignment wrapText="1"/>
    </xf>
    <xf numFmtId="169" fontId="12" fillId="0" borderId="0" xfId="1" applyNumberFormat="1" applyFont="1"/>
    <xf numFmtId="0" fontId="30" fillId="0" borderId="0" xfId="0" applyFont="1"/>
    <xf numFmtId="0" fontId="27" fillId="9" borderId="27" xfId="4" applyAlignment="1">
      <alignment horizontal="right" vertical="center" wrapText="1"/>
    </xf>
    <xf numFmtId="0" fontId="31" fillId="0" borderId="0" xfId="0" applyFont="1"/>
    <xf numFmtId="0" fontId="12" fillId="0" borderId="0" xfId="0" applyNumberFormat="1" applyFont="1"/>
    <xf numFmtId="0" fontId="0" fillId="0" borderId="0" xfId="0" applyAlignment="1">
      <alignment horizontal="right"/>
    </xf>
    <xf numFmtId="0" fontId="17" fillId="6" borderId="17" xfId="3"/>
    <xf numFmtId="0" fontId="27" fillId="9" borderId="27" xfId="4"/>
    <xf numFmtId="9" fontId="12" fillId="0" borderId="0" xfId="1" applyFont="1"/>
    <xf numFmtId="0" fontId="0" fillId="0" borderId="33" xfId="0" applyBorder="1"/>
    <xf numFmtId="0" fontId="3" fillId="0" borderId="33" xfId="0" applyFont="1" applyBorder="1"/>
    <xf numFmtId="172" fontId="18" fillId="0" borderId="6" xfId="0" applyNumberFormat="1" applyFont="1" applyBorder="1" applyAlignment="1">
      <alignment horizontal="right"/>
    </xf>
    <xf numFmtId="172" fontId="20" fillId="5" borderId="10" xfId="0" applyNumberFormat="1" applyFont="1" applyFill="1" applyBorder="1"/>
    <xf numFmtId="173" fontId="20" fillId="4" borderId="7" xfId="0" applyNumberFormat="1" applyFont="1" applyFill="1" applyBorder="1" applyAlignment="1">
      <alignment vertical="center"/>
    </xf>
    <xf numFmtId="172" fontId="20" fillId="0" borderId="6" xfId="0" applyNumberFormat="1" applyFont="1" applyBorder="1" applyAlignment="1">
      <alignment vertical="center"/>
    </xf>
    <xf numFmtId="172" fontId="20" fillId="5" borderId="10" xfId="0" applyNumberFormat="1" applyFont="1" applyFill="1" applyBorder="1" applyAlignment="1">
      <alignment vertical="center"/>
    </xf>
    <xf numFmtId="172" fontId="18" fillId="0" borderId="9" xfId="0" applyNumberFormat="1" applyFont="1" applyBorder="1" applyAlignment="1">
      <alignment vertical="center"/>
    </xf>
    <xf numFmtId="172" fontId="6" fillId="8" borderId="0" xfId="0" applyNumberFormat="1" applyFont="1" applyFill="1" applyAlignment="1">
      <alignment horizontal="right" vertical="center" indent="1"/>
    </xf>
    <xf numFmtId="172" fontId="6" fillId="0" borderId="0" xfId="0" applyNumberFormat="1" applyFont="1" applyAlignment="1">
      <alignment horizontal="right" vertical="center" indent="1"/>
    </xf>
    <xf numFmtId="173" fontId="6" fillId="0" borderId="0" xfId="0" applyNumberFormat="1" applyFont="1" applyAlignment="1">
      <alignment horizontal="right" vertical="center" indent="1"/>
    </xf>
    <xf numFmtId="0" fontId="32" fillId="0" borderId="11" xfId="0" applyFont="1" applyBorder="1"/>
    <xf numFmtId="0" fontId="32" fillId="0" borderId="11" xfId="0" applyFont="1" applyBorder="1" applyAlignment="1">
      <alignment horizontal="center" wrapText="1"/>
    </xf>
    <xf numFmtId="9" fontId="6" fillId="0" borderId="18" xfId="1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6" fillId="0" borderId="9" xfId="1" applyFont="1" applyBorder="1" applyAlignment="1">
      <alignment horizontal="center" vertical="center"/>
    </xf>
    <xf numFmtId="0" fontId="32" fillId="5" borderId="0" xfId="0" applyFont="1" applyFill="1" applyAlignment="1">
      <alignment vertical="center"/>
    </xf>
    <xf numFmtId="9" fontId="32" fillId="5" borderId="0" xfId="1" applyFont="1" applyFill="1" applyAlignment="1">
      <alignment horizontal="center" vertical="center"/>
    </xf>
    <xf numFmtId="169" fontId="6" fillId="0" borderId="18" xfId="1" applyNumberFormat="1" applyFont="1" applyBorder="1" applyAlignment="1">
      <alignment horizontal="center" vertical="center"/>
    </xf>
    <xf numFmtId="169" fontId="6" fillId="0" borderId="9" xfId="1" applyNumberFormat="1" applyFont="1" applyBorder="1" applyAlignment="1">
      <alignment horizontal="center" vertical="center"/>
    </xf>
    <xf numFmtId="169" fontId="32" fillId="5" borderId="0" xfId="1" applyNumberFormat="1" applyFont="1" applyFill="1" applyAlignment="1">
      <alignment horizontal="center" vertical="center"/>
    </xf>
    <xf numFmtId="169" fontId="6" fillId="0" borderId="18" xfId="1" applyNumberFormat="1" applyFont="1" applyBorder="1" applyAlignment="1">
      <alignment horizontal="left" vertical="center" indent="1"/>
    </xf>
    <xf numFmtId="169" fontId="6" fillId="0" borderId="9" xfId="1" applyNumberFormat="1" applyFont="1" applyBorder="1" applyAlignment="1">
      <alignment horizontal="left" vertical="center" indent="1"/>
    </xf>
    <xf numFmtId="170" fontId="26" fillId="7" borderId="0" xfId="0" applyNumberFormat="1" applyFont="1" applyFill="1" applyBorder="1" applyAlignment="1">
      <alignment horizontal="center"/>
    </xf>
    <xf numFmtId="170" fontId="26" fillId="7" borderId="23" xfId="0" applyNumberFormat="1" applyFont="1" applyFill="1" applyBorder="1" applyAlignment="1">
      <alignment horizontal="center"/>
    </xf>
    <xf numFmtId="0" fontId="35" fillId="0" borderId="0" xfId="0" applyFont="1"/>
    <xf numFmtId="0" fontId="36" fillId="0" borderId="0" xfId="6" applyFont="1"/>
    <xf numFmtId="0" fontId="12" fillId="0" borderId="0" xfId="0" applyFont="1" applyAlignment="1">
      <alignment horizontal="center" wrapText="1"/>
    </xf>
    <xf numFmtId="174" fontId="37" fillId="6" borderId="17" xfId="3" applyNumberFormat="1" applyFont="1" applyAlignment="1">
      <alignment horizontal="center"/>
    </xf>
    <xf numFmtId="9" fontId="37" fillId="6" borderId="17" xfId="3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38" fillId="10" borderId="0" xfId="0" applyFont="1" applyFill="1" applyAlignment="1">
      <alignment horizontal="center" wrapText="1"/>
    </xf>
    <xf numFmtId="175" fontId="12" fillId="0" borderId="0" xfId="5" applyNumberFormat="1" applyFont="1" applyAlignment="1">
      <alignment horizontal="centerContinuous"/>
    </xf>
    <xf numFmtId="10" fontId="12" fillId="0" borderId="0" xfId="1" applyNumberFormat="1" applyFont="1"/>
    <xf numFmtId="0" fontId="39" fillId="0" borderId="0" xfId="0" applyFont="1"/>
    <xf numFmtId="14" fontId="39" fillId="0" borderId="0" xfId="0" applyNumberFormat="1" applyFont="1"/>
    <xf numFmtId="14" fontId="37" fillId="6" borderId="17" xfId="3" applyNumberFormat="1" applyFont="1"/>
    <xf numFmtId="14" fontId="27" fillId="9" borderId="27" xfId="4" applyNumberFormat="1"/>
    <xf numFmtId="0" fontId="35" fillId="7" borderId="0" xfId="0" applyFont="1" applyFill="1" applyAlignment="1">
      <alignment horizontal="left" wrapText="1"/>
    </xf>
    <xf numFmtId="0" fontId="12" fillId="0" borderId="34" xfId="0" applyFont="1" applyBorder="1"/>
    <xf numFmtId="14" fontId="0" fillId="0" borderId="34" xfId="0" applyNumberFormat="1" applyBorder="1"/>
    <xf numFmtId="43" fontId="12" fillId="0" borderId="34" xfId="5" applyFont="1" applyBorder="1"/>
    <xf numFmtId="9" fontId="12" fillId="0" borderId="34" xfId="1" applyFont="1" applyBorder="1"/>
    <xf numFmtId="0" fontId="12" fillId="0" borderId="35" xfId="0" applyFont="1" applyBorder="1"/>
    <xf numFmtId="14" fontId="0" fillId="0" borderId="35" xfId="0" applyNumberFormat="1" applyBorder="1"/>
    <xf numFmtId="43" fontId="12" fillId="0" borderId="35" xfId="5" applyFont="1" applyBorder="1"/>
    <xf numFmtId="9" fontId="12" fillId="0" borderId="35" xfId="1" applyFont="1" applyBorder="1"/>
    <xf numFmtId="0" fontId="12" fillId="0" borderId="36" xfId="0" applyFont="1" applyBorder="1"/>
    <xf numFmtId="14" fontId="0" fillId="0" borderId="36" xfId="0" applyNumberFormat="1" applyBorder="1"/>
    <xf numFmtId="43" fontId="12" fillId="0" borderId="36" xfId="5" applyFont="1" applyBorder="1"/>
    <xf numFmtId="169" fontId="27" fillId="9" borderId="27" xfId="4" applyNumberFormat="1"/>
    <xf numFmtId="0" fontId="12" fillId="0" borderId="33" xfId="0" applyFont="1" applyBorder="1"/>
    <xf numFmtId="0" fontId="35" fillId="0" borderId="33" xfId="0" applyFont="1" applyBorder="1"/>
    <xf numFmtId="0" fontId="35" fillId="0" borderId="0" xfId="0" applyFont="1" applyAlignment="1">
      <alignment wrapText="1"/>
    </xf>
    <xf numFmtId="0" fontId="20" fillId="0" borderId="6" xfId="0" applyFont="1" applyBorder="1" applyAlignment="1"/>
    <xf numFmtId="0" fontId="20" fillId="0" borderId="6" xfId="0" applyFont="1" applyBorder="1" applyAlignment="1">
      <alignment wrapText="1"/>
    </xf>
    <xf numFmtId="169" fontId="18" fillId="0" borderId="0" xfId="1" applyNumberFormat="1" applyFont="1" applyFill="1" applyBorder="1" applyAlignment="1">
      <alignment horizontal="left" indent="1"/>
    </xf>
    <xf numFmtId="0" fontId="20" fillId="0" borderId="0" xfId="0" applyFont="1" applyBorder="1" applyAlignment="1"/>
    <xf numFmtId="0" fontId="35" fillId="7" borderId="0" xfId="0" applyFont="1" applyFill="1" applyBorder="1" applyAlignment="1">
      <alignment horizontal="left" wrapText="1"/>
    </xf>
    <xf numFmtId="0" fontId="13" fillId="11" borderId="0" xfId="0" applyFont="1" applyFill="1"/>
    <xf numFmtId="0" fontId="37" fillId="6" borderId="17" xfId="3" applyFont="1"/>
    <xf numFmtId="169" fontId="20" fillId="5" borderId="0" xfId="1" applyNumberFormat="1" applyFont="1" applyFill="1"/>
    <xf numFmtId="172" fontId="18" fillId="0" borderId="38" xfId="0" applyNumberFormat="1" applyFont="1" applyBorder="1" applyAlignment="1">
      <alignment horizontal="left" indent="1"/>
    </xf>
    <xf numFmtId="172" fontId="18" fillId="0" borderId="38" xfId="0" applyNumberFormat="1" applyFont="1" applyBorder="1" applyAlignment="1">
      <alignment horizontal="right"/>
    </xf>
    <xf numFmtId="169" fontId="18" fillId="0" borderId="38" xfId="1" applyNumberFormat="1" applyFont="1" applyBorder="1" applyAlignment="1">
      <alignment horizontal="left" indent="1"/>
    </xf>
    <xf numFmtId="169" fontId="18" fillId="0" borderId="38" xfId="1" applyNumberFormat="1" applyFont="1" applyBorder="1" applyAlignment="1">
      <alignment horizontal="right"/>
    </xf>
    <xf numFmtId="172" fontId="18" fillId="0" borderId="37" xfId="0" applyNumberFormat="1" applyFont="1" applyBorder="1" applyAlignment="1">
      <alignment horizontal="left" indent="1"/>
    </xf>
    <xf numFmtId="172" fontId="18" fillId="0" borderId="37" xfId="0" applyNumberFormat="1" applyFont="1" applyBorder="1" applyAlignment="1">
      <alignment horizontal="right"/>
    </xf>
    <xf numFmtId="43" fontId="18" fillId="0" borderId="8" xfId="5" applyFont="1" applyBorder="1" applyAlignment="1">
      <alignment horizontal="right" indent="1"/>
    </xf>
    <xf numFmtId="169" fontId="20" fillId="5" borderId="0" xfId="0" applyNumberFormat="1" applyFont="1" applyFill="1" applyAlignment="1">
      <alignment horizontal="right"/>
    </xf>
    <xf numFmtId="169" fontId="18" fillId="0" borderId="9" xfId="1" applyNumberFormat="1" applyFont="1" applyBorder="1" applyAlignment="1">
      <alignment horizontal="right"/>
    </xf>
    <xf numFmtId="176" fontId="18" fillId="0" borderId="8" xfId="5" applyNumberFormat="1" applyFont="1" applyBorder="1" applyAlignment="1"/>
    <xf numFmtId="176" fontId="12" fillId="0" borderId="0" xfId="5" applyNumberFormat="1" applyFont="1" applyBorder="1" applyAlignment="1"/>
    <xf numFmtId="169" fontId="0" fillId="0" borderId="0" xfId="1" applyNumberFormat="1" applyFont="1"/>
    <xf numFmtId="0" fontId="42" fillId="0" borderId="0" xfId="0" applyFont="1"/>
    <xf numFmtId="0" fontId="0" fillId="0" borderId="0" xfId="0" applyBorder="1"/>
    <xf numFmtId="176" fontId="12" fillId="12" borderId="39" xfId="5" applyNumberFormat="1" applyFont="1" applyFill="1" applyBorder="1" applyAlignment="1"/>
    <xf numFmtId="0" fontId="43" fillId="0" borderId="0" xfId="0" applyFont="1"/>
  </cellXfs>
  <cellStyles count="7">
    <cellStyle name="Comma" xfId="5" builtinId="3"/>
    <cellStyle name="Hyperlink" xfId="6" builtinId="8"/>
    <cellStyle name="Input" xfId="3" builtinId="20"/>
    <cellStyle name="Normal" xfId="0" builtinId="0"/>
    <cellStyle name="Normal 5" xfId="2" xr:uid="{6A63509C-B3B0-45BA-8AE2-FF6EE91D6789}"/>
    <cellStyle name="Output" xfId="4" builtinId="21"/>
    <cellStyle name="Percent" xfId="1" builtinId="5"/>
  </cellStyles>
  <dxfs count="104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9" formatCode="0.0%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9" formatCode="0.0%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none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3" formatCode="_(* #,##0_);_(* \(#,##0\);_(* &quot;-&quot;_);_(@_)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numFmt numFmtId="14" formatCode="0.00%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numFmt numFmtId="14" formatCode="0.00%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numFmt numFmtId="175" formatCode="_(* #,##0.000_);_(* \(#,##0.000\);_(* &quot;-&quot;??_);_(@_)"/>
      <alignment horizontal="centerContinuous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numFmt numFmtId="19" formatCode="m/d/yyyy"/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-0.499984740745262"/>
        <name val="Times New Roman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-0.249977111117893"/>
        <name val="Times New Roman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family val="1"/>
      </font>
    </dxf>
    <dxf>
      <font>
        <strike val="0"/>
        <outline val="0"/>
        <shadow val="0"/>
        <u val="none"/>
        <vertAlign val="baseline"/>
        <sz val="11"/>
        <family val="1"/>
      </font>
    </dxf>
    <dxf>
      <border>
        <bottom style="medium">
          <color rgb="FF183C5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&quot;$&quot;#,##0.0&quot; M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2" formatCode="#,##0.0,,&quot; MM&quot;_);\(#,##0.0,,&quot; MM&quot;\)"/>
      <fill>
        <patternFill patternType="none">
          <fgColor indexed="64"/>
          <bgColor indexed="65"/>
        </patternFill>
      </fill>
      <alignment horizontal="righ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3" formatCode="&quot;$&quot;#,##0.0,,&quot; MM&quot;_);&quot;$ &quot;\(#,##0.0,,&quot; MM&quot;\)"/>
      <fill>
        <patternFill patternType="none">
          <fgColor indexed="64"/>
          <bgColor indexed="65"/>
        </patternFill>
      </fill>
      <alignment horizontal="right" vertical="center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2" formatCode="#,##0.0,,&quot; MM&quot;_);\(#,##0.0,,&quot; MM&quot;\)"/>
      <fill>
        <patternFill patternType="none">
          <fgColor indexed="64"/>
          <bgColor indexed="65"/>
        </patternFill>
      </fill>
      <alignment horizontal="righ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family val="1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color theme="1"/>
      </font>
      <fill>
        <patternFill>
          <bgColor rgb="FFEAEAEA"/>
        </patternFill>
      </fill>
      <border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 style="thin">
          <color rgb="FFD1D1D1"/>
        </vertical>
      </border>
    </dxf>
    <dxf>
      <font>
        <color theme="1"/>
      </font>
      <border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 style="thin">
          <color rgb="FFEAEAEA"/>
        </vertical>
        <horizontal style="thin">
          <color rgb="FFA6A6A6"/>
        </horizontal>
      </border>
    </dxf>
    <dxf>
      <font>
        <b/>
        <i val="0"/>
        <color theme="0"/>
      </font>
      <fill>
        <patternFill>
          <bgColor rgb="FF1F4E79"/>
        </patternFill>
      </fill>
      <border>
        <left style="thin">
          <color rgb="FF183C5C"/>
        </left>
        <right style="thin">
          <color rgb="FF183C5C"/>
        </right>
        <top style="medium">
          <color rgb="FF183C5C"/>
        </top>
        <bottom style="thin">
          <color rgb="FF183C5C"/>
        </bottom>
        <vertical/>
      </border>
    </dxf>
    <dxf>
      <font>
        <b/>
        <i val="0"/>
        <color theme="0"/>
      </font>
      <fill>
        <patternFill>
          <bgColor rgb="FF1F4E79"/>
        </patternFill>
      </fill>
      <border>
        <left style="thin">
          <color rgb="FF183C5C"/>
        </left>
        <right style="thin">
          <color rgb="FF183C5C"/>
        </right>
        <top style="thin">
          <color rgb="FF183C5C"/>
        </top>
        <bottom style="medium">
          <color rgb="FF183C5C"/>
        </bottom>
      </border>
    </dxf>
  </dxfs>
  <tableStyles count="1" defaultTableStyle="Table Style 1" defaultPivotStyle="PivotStyleLight16">
    <tableStyle name="Table Style 1" pivot="0" count="4" xr9:uid="{FFC244C3-3D6D-42D1-9DFE-7AADD8E062BB}">
      <tableStyleElement type="headerRow" dxfId="103"/>
      <tableStyleElement type="totalRow" dxfId="102"/>
      <tableStyleElement type="firstRowStripe" dxfId="101"/>
      <tableStyleElement type="secondRowStripe" dxfId="100"/>
    </tableStyle>
  </tableStyles>
  <colors>
    <mruColors>
      <color rgb="FFD3D3D3"/>
      <color rgb="FF183C5C"/>
      <color rgb="FF1F4E79"/>
      <color rgb="FFD1D1D1"/>
      <color rgb="FFEAEAEA"/>
      <color rgb="FFE1E1E1"/>
      <color rgb="FFBABABA"/>
      <color rgb="FFB2B2B2"/>
      <color rgb="FFA6A6A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hickasawnation.sharepoint.com/sites/CashManagementandAllocation/Shared%20Documents/General/Meetings/Recurring%20Analysis%20Materials/3%20-%20Mar%20and%20Apr/FY%202027/Targeted%20Growth%20Rate%20-%20Tribal%20Government.xlsx" TargetMode="External"/><Relationship Id="rId2" Type="http://schemas.microsoft.com/office/2019/04/relationships/externalLinkLongPath" Target="https://chickasawnation.sharepoint.com/sites/CashManagementandAllocation/Shared%20Documents/General/Meetings/Recurring%20Analysis%20Materials/3%20-%20Mar%20and%20Apr/FY%202026/FY27%20Targeted%20Growth%20Rate/Targeted%20Growth%20Rate%20-%20Tribal%20Government.xlsx?A81336AA" TargetMode="External"/><Relationship Id="rId1" Type="http://schemas.openxmlformats.org/officeDocument/2006/relationships/externalLinkPath" Target="file:///\\A81336AA\Targeted%20Growth%20Rate%20-%20Tribal%20Gover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TM 3-Yr Avg Growth"/>
      <sheetName val="Net Income"/>
      <sheetName val="Leg. Forecast"/>
      <sheetName val="CPI"/>
      <sheetName val="Instructions"/>
      <sheetName val="1 - Allocations Overview"/>
      <sheetName val="3 - Prior Year Comparison "/>
      <sheetName val="4 - Targeted Growth Rate"/>
      <sheetName val="Overview - Targeted"/>
      <sheetName val="5 - GAF"/>
      <sheetName val="Base and Excess Form"/>
      <sheetName val="Allocations Database"/>
      <sheetName val="Projected Data"/>
      <sheetName val="CPI-old"/>
      <sheetName val="Review"/>
    </sheetNames>
    <sheetDataSet>
      <sheetData sheetId="0" refreshError="1"/>
      <sheetData sheetId="1"/>
      <sheetData sheetId="2" refreshError="1"/>
      <sheetData sheetId="3"/>
      <sheetData sheetId="4" refreshError="1"/>
      <sheetData sheetId="5">
        <row r="2">
          <cell r="D2">
            <v>2026</v>
          </cell>
        </row>
        <row r="8">
          <cell r="D8">
            <v>949999999.99999988</v>
          </cell>
        </row>
        <row r="23">
          <cell r="C23">
            <v>888742903.20512652</v>
          </cell>
        </row>
        <row r="25">
          <cell r="C25">
            <v>70000000.000000015</v>
          </cell>
        </row>
        <row r="27">
          <cell r="C27">
            <v>-8742903.2051266581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Carpenter" id="{F9CE244A-E3DC-4841-BFA9-582017FEF252}" userId="S::Daniel.Carpenter@chickasaw.net::a3b6d710-9aa7-4e7b-9869-1219a356730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FD16F592-69B8-4C58-998C-2F018C7EF3A5}" autoFormatId="16" applyNumberFormats="0" applyBorderFormats="0" applyFontFormats="0" applyPatternFormats="0" applyAlignmentFormats="0" applyWidthHeightFormats="0">
  <queryTableRefresh nextId="27">
    <queryTableFields count="26">
      <queryTableField id="1" name="Fiscal_Year" tableColumnId="1"/>
      <queryTableField id="2" name="Description" tableColumnId="2"/>
      <queryTableField id="3" name="Net_Income" tableColumnId="3"/>
      <queryTableField id="4" name="Percent_Growth_of_Net_Income" tableColumnId="4"/>
      <queryTableField id="5" name="Avg_Percent_Growth_of_Net_Income" tableColumnId="5"/>
      <queryTableField id="6" name="Allocation_to_Programmatic_LLCs" tableColumnId="6"/>
      <queryTableField id="7" name="Allocation_to_General_Fund" tableColumnId="7"/>
      <queryTableField id="8" name="Allocation_to_ASP" tableColumnId="8"/>
      <queryTableField id="9" name="Allocation_to_Community_Programs" tableColumnId="9"/>
      <queryTableField id="10" name="Allocation_to_Health" tableColumnId="10"/>
      <queryTableField id="11" name="Allocation_to_Real_Estate_and_Dev_Fund" tableColumnId="11"/>
      <queryTableField id="12" name="Allocation_to_ASP_UL" tableColumnId="12"/>
      <queryTableField id="13" name="Allocation_to_Other_Tribal_Govt" tableColumnId="13"/>
      <queryTableField id="14" name="Total_Allocation_to_Tribal_Government" tableColumnId="14"/>
      <queryTableField id="15" name="Total_Retention_by_Tribal_Businesses" tableColumnId="15"/>
      <queryTableField id="16" name="Total_Contribution_to_Sustainability_Fund" tableColumnId="16"/>
      <queryTableField id="17" name="Percent_Allocation_to_Tribal_Government" tableColumnId="17"/>
      <queryTableField id="18" name="Percent_Retention_by_Tribal_Businesses" tableColumnId="18"/>
      <queryTableField id="19" name="Percent_Contribution_to_Sustainability_Fund" tableColumnId="19"/>
      <queryTableField id="20" name="Targeted_Percent_Growth_of_Allocation" tableColumnId="20"/>
      <queryTableField id="21" name="Realized_Percent_Growth_of_Allocation" tableColumnId="21"/>
      <queryTableField id="22" name="Targeted_Nominal_Growth_of_Allocation" tableColumnId="22"/>
      <queryTableField id="23" name="Realized_Nominal_Growth_of_Allocation" tableColumnId="23"/>
      <queryTableField id="24" name="Targeted_Percent_Allocation_to_Tribal_Government" tableColumnId="24"/>
      <queryTableField id="25" name="Realized_Nominal_Min_Growth_of_Allocation" tableColumnId="25"/>
      <queryTableField id="26" name="Realized_Nominal_Max_Growth_of_Allocation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5" xr16:uid="{CE03541F-6D40-4C63-AAE3-79785F43AE9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5" name="Fiscal Year" tableColumnId="5"/>
      <queryTableField id="6" name="Date Updated" tableColumnId="6"/>
      <queryTableField id="7" name="Account (Commerce 10-Yr.)" tableColumnId="7"/>
      <queryTableField id="8" name="Rollup Account (Sankey Diagram)" tableColumnId="8"/>
      <queryTableField id="9" name="Account Group (CMAC)" tableColumnId="9"/>
      <queryTableField id="10" name="Allocation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B2E2B37C-8288-476C-A769-08C7C792686B}" autoFormatId="16" applyNumberFormats="0" applyBorderFormats="0" applyFontFormats="0" applyPatternFormats="0" applyAlignmentFormats="0" applyWidthHeightFormats="0">
  <queryTableRefresh nextId="6">
    <queryTableFields count="5">
      <queryTableField id="1" name="End_of_Period" tableColumnId="1"/>
      <queryTableField id="2" name="CPIAUCSL" tableColumnId="2"/>
      <queryTableField id="3" name="Year" tableColumnId="3"/>
      <queryTableField id="4" name="3 yr. Annual Change in CPI" tableColumnId="4"/>
      <queryTableField id="5" name="3 yr. Annual Change in CPI + 2%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3493F8F-5087-4B68-A07D-3FC30B37FDC2}" autoFormatId="16" applyNumberFormats="0" applyBorderFormats="0" applyFontFormats="0" applyPatternFormats="0" applyAlignmentFormats="0" applyWidthHeightFormats="0">
  <queryTableRefresh nextId="3">
    <queryTableFields count="2">
      <queryTableField id="1" name="Range" tableColumnId="1"/>
      <queryTableField id="2" name="Percent_Allocation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34BC1-DA74-47F9-BA14-4360DBCBB0EC}" name="Table3" displayName="Table3" ref="B7:F11" totalsRowCount="1" headerRowDxfId="99" dataDxfId="98" totalsRowDxfId="97">
  <autoFilter ref="B7:F10" xr:uid="{B2E34BC1-DA74-47F9-BA14-4360DBCBB0E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2C13431-51F9-4341-B074-30153F947979}" name="Stakeholder " totalsRowLabel="Total" dataDxfId="96" totalsRowDxfId="95"/>
    <tableColumn id="2" xr3:uid="{D32866BA-6F0A-4F6D-8740-72FF35F87D92}" name="% of Base Budget Allocated  " totalsRowFunction="sum" dataDxfId="94" totalsRowDxfId="93" dataCellStyle="Percent"/>
    <tableColumn id="3" xr3:uid="{04BF31F0-D36A-4923-9314-568B2DEB0DCC}" name="Annual Allocation" totalsRowFunction="sum" dataDxfId="92" totalsRowDxfId="91">
      <calculatedColumnFormula>C8 * netIncome</calculatedColumnFormula>
    </tableColumn>
    <tableColumn id="4" xr3:uid="{1E90E59F-CCC7-42C9-A7CE-E913B3C651A0}" name="Allocation _x000a_Frequency" dataDxfId="90" totalsRowDxfId="89"/>
    <tableColumn id="5" xr3:uid="{7096C63D-22F3-42B5-A9A6-A85A54819129}" name="Allocation per Period " dataDxfId="88" totalsRowDxfId="87">
      <calculatedColumnFormula>Table3[[#This Row],[Annual Allocation]] / IF(Table3[[#This Row],[Allocation 
Frequency]] = "Monthly", 12, 52)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CBD868-3147-4867-8204-881F1740BDDB}" name="CPI" displayName="CPI" ref="A1:E21" tableType="queryTable" totalsRowShown="0" headerRowDxfId="10" dataDxfId="9">
  <autoFilter ref="A1:E21" xr:uid="{7ECBD868-3147-4867-8204-881F1740BDDB}"/>
  <tableColumns count="5">
    <tableColumn id="1" xr3:uid="{343606D3-CE3A-4F61-BAF2-5C9BE766AB2D}" uniqueName="1" name="End_of_Period" queryTableFieldId="1" dataDxfId="8"/>
    <tableColumn id="2" xr3:uid="{18388DF3-479C-4F48-B63E-27F4F774C3C2}" uniqueName="2" name="CPIAUCSL" queryTableFieldId="2" dataDxfId="7"/>
    <tableColumn id="3" xr3:uid="{332F487C-2A93-4C8F-BD18-AE19C46CCC8D}" uniqueName="3" name="Year" queryTableFieldId="3" dataDxfId="6"/>
    <tableColumn id="4" xr3:uid="{5836DCFF-D943-4047-920A-12D458CBE669}" uniqueName="4" name="3 yr. Annual Change in CPI" queryTableFieldId="4" dataDxfId="5" dataCellStyle="Percent"/>
    <tableColumn id="5" xr3:uid="{058C3A9B-871E-4541-B359-970C18EBCDEC}" uniqueName="5" name="3 yr. Annual Change in CPI + 2%" queryTableFieldId="5" dataDxfId="4" dataCellStyle="Percent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098349-2CD1-4690-B2D5-72CFD82BC149}" name="GAF" displayName="GAF" ref="A1:B4" tableType="queryTable" totalsRowShown="0" headerRowDxfId="3" dataDxfId="2">
  <autoFilter ref="A1:B4" xr:uid="{1A098349-2CD1-4690-B2D5-72CFD82BC149}"/>
  <tableColumns count="2">
    <tableColumn id="1" xr3:uid="{35DF044D-3B1F-43C8-95E3-15F29A3F5992}" uniqueName="1" name="Range" queryTableFieldId="1" dataDxfId="1"/>
    <tableColumn id="2" xr3:uid="{F2D2D896-D290-49D5-AAAE-212FC98195C6}" uniqueName="2" name="Percent_Allocation" queryTableFieldId="2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835F1D-AF8E-4680-8D64-9F65BECEA8F9}" name="Table4" displayName="Table4" ref="B18:F22" totalsRowCount="1" headerRowDxfId="86" dataDxfId="84" totalsRowDxfId="83" headerRowBorderDxfId="85">
  <autoFilter ref="B18:F21" xr:uid="{E9835F1D-AF8E-4680-8D64-9F65BECEA8F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2DB2172-9740-4A21-AF24-B126B8D69956}" name="Stakeholder " totalsRowLabel="Total" dataDxfId="82" totalsRowDxfId="81"/>
    <tableColumn id="2" xr3:uid="{C9DB8B6C-BFF5-4526-9575-34872AE3E0FF}" name="Between _x000a_$0 MM - _x000a_30 MM " totalsRowFunction="sum" dataDxfId="80" totalsRowDxfId="79" dataCellStyle="Percent"/>
    <tableColumn id="3" xr3:uid="{76392567-DF8D-44B0-9D8B-5CBE186AD6FB}" name="Over _x000a_$30 MM" totalsRowFunction="custom" dataDxfId="78" totalsRowDxfId="77" dataCellStyle="Percent">
      <totalsRowFormula>SUBTOTAL(109,Table4[Between 
$0 MM - 
30 MM ])</totalsRowFormula>
    </tableColumn>
    <tableColumn id="4" xr3:uid="{E780778E-4E89-42EA-88F6-7C592001BA7D}" name="Between _x000a_$0 MM -_x000a_$30 MM" totalsRowFunction="custom" dataDxfId="76" totalsRowDxfId="75" dataCellStyle="Percent">
      <totalsRowFormula>SUBTOTAL(109,Table4[Over 
$30 MM])</totalsRowFormula>
    </tableColumn>
    <tableColumn id="5" xr3:uid="{06FC909B-9CD1-41A1-93D3-EEA803136FDD}" name="Over _x000a_$30 MM " totalsRowFunction="custom" dataDxfId="74" totalsRowDxfId="73" dataCellStyle="Percent">
      <totalsRowFormula>SUBTOTAL(109,Table4[Between 
$0 MM -
$30 MM])</totalsRow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E22C0-C4AE-4F4C-B995-0DBA6C5CC0E9}" name="Table2" displayName="Table2" ref="A1:E3" totalsRowShown="0" headerRowDxfId="72" dataDxfId="71">
  <autoFilter ref="A1:E3" xr:uid="{EBFE22C0-C4AE-4F4C-B995-0DBA6C5CC0E9}"/>
  <tableColumns count="5">
    <tableColumn id="1" xr3:uid="{4C2A0BC1-65E7-4A97-A613-2D5FB277FC93}" name="Range_Name" dataDxfId="70"/>
    <tableColumn id="5" xr3:uid="{3B5879C0-6114-4DC0-AFA1-BCDD73AA72A1}" name="Method"/>
    <tableColumn id="2" xr3:uid="{A4DDCC8E-1D15-4B3D-83AF-C55E5B793C12}" name="Percent_Growth" dataDxfId="69"/>
    <tableColumn id="3" xr3:uid="{2877727E-5072-454F-905F-CAB3FF459486}" name="Nominal_Growth" dataDxfId="68"/>
    <tableColumn id="4" xr3:uid="{C019AA1C-5D5B-41DF-8EFE-8BD21029D723}" name="Total_Budget" dataDxfId="6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8330CA-FB37-45B1-B989-9DEDA31883DE}" name="Table11" displayName="Table11" ref="A1:C4" totalsRowShown="0" headerRowDxfId="66">
  <autoFilter ref="A1:C4" xr:uid="{868330CA-FB37-45B1-B989-9DEDA31883DE}"/>
  <tableColumns count="3">
    <tableColumn id="1" xr3:uid="{8E28995F-4E74-452C-AEB0-F2867518D107}" name="Title"/>
    <tableColumn id="2" xr3:uid="{13B6CCA7-5EAB-470B-9089-95AC03E3669A}" name="Label"/>
    <tableColumn id="3" xr3:uid="{17A8AA1E-5B06-4F89-B9F2-DD08A652F7EC}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0E461-DB78-41A4-A1EF-ED913A916C23}" name="Table9" displayName="Table9" ref="H13:J25" totalsRowShown="0" headerRowDxfId="65">
  <autoFilter ref="H13:J25" xr:uid="{4FE5E069-2DB9-4427-BBA1-87C9E7C262D5}"/>
  <tableColumns count="3">
    <tableColumn id="1" xr3:uid="{2851C92C-3FAA-41B0-A1FE-5D21BE100CCE}" name="Month Name" dataDxfId="64"/>
    <tableColumn id="2" xr3:uid="{3E6F6A28-AC21-4621-80F2-6BD538CCB98D}" name="Month" dataDxfId="63"/>
    <tableColumn id="3" xr3:uid="{A43CEB7C-2091-443A-8056-C7F0DF8D775C}" name="FY" dataDxfId="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38F32E-6B90-4DE1-AE94-005446B8F386}" name="df_net_income_actual" displayName="df_net_income_actual" ref="A13:E217" totalsRowShown="0" headerRowDxfId="61" dataDxfId="60">
  <autoFilter ref="A13:E217" xr:uid="{EC79D563-6AAD-476F-B7A8-ACBA8609FA7A}"/>
  <tableColumns count="5">
    <tableColumn id="1" xr3:uid="{64FDD76A-5A00-44DA-8CDC-769243248FAF}" name="Fiscal Year" dataDxfId="59"/>
    <tableColumn id="2" xr3:uid="{9E5B8266-3D56-45E3-B27C-35193F76ACED}" name="Fiscal Month" dataDxfId="58"/>
    <tableColumn id="3" xr3:uid="{C85631D4-36F5-4985-ACB7-4070C8925F81}" name="Account" dataDxfId="57"/>
    <tableColumn id="4" xr3:uid="{3F202ADA-0A74-40FC-AAC6-C7BBDD685D3D}" name="Value" dataDxfId="56"/>
    <tableColumn id="5" xr3:uid="{E6F83A0D-1295-46B6-87F9-348099D50CF8}" name="Calendar Date" dataDxfId="55">
      <calculatedColumnFormula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10866-3134-4EEE-A5C0-3D5271901E17}" name="df_inflation" displayName="df_inflation" ref="B10:F953" totalsRowShown="0" headerRowDxfId="54" dataDxfId="53">
  <autoFilter ref="B10:F953" xr:uid="{B9510866-3134-4EEE-A5C0-3D5271901E17}"/>
  <tableColumns count="5">
    <tableColumn id="1" xr3:uid="{9E312F2D-91CB-4BBE-AF0E-72DEA9F2AF94}" name="Calendar Date" dataDxfId="52"/>
    <tableColumn id="2" xr3:uid="{F9BD892C-4045-4E77-8805-5BA257419CB6}" name="CPIAUCSL" dataDxfId="51" dataCellStyle="Comma"/>
    <tableColumn id="5" xr3:uid="{EFA84D05-2756-48F4-90BF-6049BEB4FBEA}" name="Year" dataDxfId="50">
      <calculatedColumnFormula>YEAR(df_inflation[[#This Row],[Calendar Date]])</calculatedColumnFormula>
    </tableColumn>
    <tableColumn id="3" xr3:uid="{3F9BE27F-BF17-42BB-8839-922E6CB37282}" name="3 yr. Annual Change in CPI" dataDxfId="49" dataCellStyle="Percent">
      <calculatedColumnFormula>IFERROR( (df_inflation[[#This Row],[CPIAUCSL]] / OFFSET(df_inflation[[#This Row],[CPIAUCSL]], -36, 0))^(1/$E$8) - 1, "")</calculatedColumnFormula>
    </tableColumn>
    <tableColumn id="6" xr3:uid="{52EE953F-2FFC-416D-A229-B7E237F4D760}" name="3 yr. Annual Change in CPI + 2%_x000a_(Annualized)" dataDxfId="48" dataCellStyle="Percent">
      <calculatedColumnFormula>IFERROR(df_inflation[[#This Row],[3 yr. Annual Change in CPI]] + $F$8, 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5A30BE-ED82-47E7-BF8C-DEBF140AED1B}" name="Allocations_Database" displayName="Allocations_Database" ref="A1:Z19" tableType="queryTable" totalsRowShown="0" headerRowDxfId="47" dataDxfId="46">
  <autoFilter ref="A1:Z19" xr:uid="{EE5A30BE-ED82-47E7-BF8C-DEBF140AED1B}"/>
  <tableColumns count="26">
    <tableColumn id="1" xr3:uid="{61B61C86-FF90-4C87-BF7B-1B806B56F838}" uniqueName="1" name="Fiscal_Year" queryTableFieldId="1" dataDxfId="45"/>
    <tableColumn id="2" xr3:uid="{85CE491B-E254-4644-B979-A114742848AE}" uniqueName="2" name="Description" queryTableFieldId="2" dataDxfId="44"/>
    <tableColumn id="3" xr3:uid="{CB893611-C285-43D5-93D6-60FBD3147428}" uniqueName="3" name="Net_Income" queryTableFieldId="3" dataDxfId="43"/>
    <tableColumn id="4" xr3:uid="{3BF8FF9E-FED4-464E-8374-3555ABB401C1}" uniqueName="4" name="Percent_Growth_of_Net_Income" queryTableFieldId="4" dataDxfId="42" dataCellStyle="Percent"/>
    <tableColumn id="5" xr3:uid="{B428BB5C-B041-42A7-9CA9-87EDC57EBC6A}" uniqueName="5" name="Avg_Percent_Growth_of_Net_Income" queryTableFieldId="5" dataDxfId="41" dataCellStyle="Percent"/>
    <tableColumn id="6" xr3:uid="{76F9D41A-00C2-4578-A2C4-89B34FA5C6FB}" uniqueName="6" name="Allocation_to_Programmatic_LLCs" queryTableFieldId="6" dataDxfId="40"/>
    <tableColumn id="7" xr3:uid="{9CFC97AB-E29D-4DB8-85C0-955E5BD65B56}" uniqueName="7" name="Allocation_to_General_Fund" queryTableFieldId="7" dataDxfId="39"/>
    <tableColumn id="8" xr3:uid="{2E8A34E5-6C8B-4216-BF10-DD47AAFBB0A0}" uniqueName="8" name="Allocation_to_ASP" queryTableFieldId="8" dataDxfId="38"/>
    <tableColumn id="9" xr3:uid="{DE6B9CEE-3899-4562-AC22-160809229A1A}" uniqueName="9" name="Allocation_to_Community_Programs" queryTableFieldId="9" dataDxfId="37"/>
    <tableColumn id="10" xr3:uid="{9D05F7E9-B28B-4C49-BC97-E3E5208D0C15}" uniqueName="10" name="Allocation_to_Health" queryTableFieldId="10" dataDxfId="36"/>
    <tableColumn id="11" xr3:uid="{7ED26954-4421-48DB-85C3-67375890214D}" uniqueName="11" name="Allocation_to_Real_Estate_and_Dev_Fund" queryTableFieldId="11" dataDxfId="35"/>
    <tableColumn id="12" xr3:uid="{543CEBE1-C369-43C5-929A-2D9EFAFF9B36}" uniqueName="12" name="Allocation_to_ASP_UL" queryTableFieldId="12" dataDxfId="34"/>
    <tableColumn id="13" xr3:uid="{AFD5A956-3165-4790-9356-4AC0D51A2725}" uniqueName="13" name="Allocation_to_Other_Tribal_Govt" queryTableFieldId="13" dataDxfId="33"/>
    <tableColumn id="14" xr3:uid="{1633003C-7CDF-4500-BF9A-C580709030BF}" uniqueName="14" name="Total_Allocation_to_Tribal_Government" queryTableFieldId="14" dataDxfId="32"/>
    <tableColumn id="15" xr3:uid="{B066DF39-28C0-487E-8DA6-E251BE32FE8F}" uniqueName="15" name="Total_Retention_by_Tribal_Businesses" queryTableFieldId="15" dataDxfId="31"/>
    <tableColumn id="16" xr3:uid="{2B4209EA-B710-48FD-8060-1B564A934262}" uniqueName="16" name="Total_Contribution_to_Sustainability_Fund" queryTableFieldId="16" dataDxfId="30"/>
    <tableColumn id="17" xr3:uid="{45D1AC94-9A9B-40E6-8C9D-D145BC8232C5}" uniqueName="17" name="Percent_Allocation_to_Tribal_Government" queryTableFieldId="17" dataDxfId="29"/>
    <tableColumn id="18" xr3:uid="{855D323A-8FAE-4D82-8916-70A47AB5BDBA}" uniqueName="18" name="Percent_Retention_by_Tribal_Businesses" queryTableFieldId="18" dataDxfId="28"/>
    <tableColumn id="19" xr3:uid="{DFA82AE2-445A-4411-86D1-3A982D0B9BE7}" uniqueName="19" name="Percent_Contribution_to_Sustainability_Fund" queryTableFieldId="19" dataDxfId="27"/>
    <tableColumn id="20" xr3:uid="{E4512CBC-3FC4-4E85-A3F0-C0F492214E0C}" uniqueName="20" name="Targeted_Percent_Growth_of_Allocation" queryTableFieldId="20" dataDxfId="26"/>
    <tableColumn id="21" xr3:uid="{6988D4EF-D004-4D94-B4F2-6EE4E769AF82}" uniqueName="21" name="Realized_Percent_Growth_of_Allocation" queryTableFieldId="21" dataDxfId="25"/>
    <tableColumn id="22" xr3:uid="{78395542-6EF5-4DEC-96CA-52E3FE3B07C5}" uniqueName="22" name="Targeted_Nominal_Growth_of_Allocation" queryTableFieldId="22" dataDxfId="24"/>
    <tableColumn id="23" xr3:uid="{07ACC902-5F35-4B31-8BE6-0C68C84B2C1B}" uniqueName="23" name="Realized_Nominal_Growth_of_Allocation" queryTableFieldId="23" dataDxfId="23"/>
    <tableColumn id="24" xr3:uid="{46C2D7E2-9F67-48F4-A3B0-66518DE0B081}" uniqueName="24" name="Targeted_Percent_Allocation_to_Tribal_Government" queryTableFieldId="24" dataDxfId="22"/>
    <tableColumn id="25" xr3:uid="{7A29FE83-E656-41CD-8911-8229DF72317A}" uniqueName="25" name="Realized_Nominal_Min_Growth_of_Allocation" queryTableFieldId="25" dataDxfId="21"/>
    <tableColumn id="26" xr3:uid="{C8FCC71B-5542-419E-B2A4-E0953AB783BD}" uniqueName="26" name="Realized_Nominal_Max_Growth_of_Allocation" queryTableFieldId="26" dataDxfId="20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566AF4-2A16-4FA9-A473-198E2D10B82C}" name="projectedAllocations" displayName="projectedAllocations" ref="A3:G25" tableType="queryTable" totalsRowShown="0" headerRowDxfId="19" dataDxfId="18">
  <autoFilter ref="A3:G25" xr:uid="{D1566AF4-2A16-4FA9-A473-198E2D10B82C}"/>
  <tableColumns count="7">
    <tableColumn id="5" xr3:uid="{045134E2-DDA4-417D-BA0A-448CABEA860A}" uniqueName="5" name="Fiscal Year" queryTableFieldId="5" dataDxfId="17"/>
    <tableColumn id="6" xr3:uid="{D98BDB59-5CA6-4D17-9C73-35F02957B6A5}" uniqueName="6" name="Date Updated" queryTableFieldId="6" dataDxfId="16"/>
    <tableColumn id="7" xr3:uid="{81838ED0-69DD-4180-A7D2-1506538E8CD2}" uniqueName="7" name="Account (Commerce 10-Yr.)" queryTableFieldId="7" dataDxfId="15"/>
    <tableColumn id="8" xr3:uid="{41D5095C-5C9B-432B-8833-22CEA7FA1FDF}" uniqueName="8" name="Rollup Account (Sankey Diagram)" queryTableFieldId="8" dataDxfId="14"/>
    <tableColumn id="9" xr3:uid="{38BD528C-594E-4C47-A394-50AE039F286C}" uniqueName="9" name="Account Group (CMAC)" queryTableFieldId="9" dataDxfId="13"/>
    <tableColumn id="10" xr3:uid="{42E9BB6F-7174-4368-A441-FC90E8C1CAAE}" uniqueName="10" name="Allocation" queryTableFieldId="10" dataDxfId="12"/>
    <tableColumn id="11" xr3:uid="{425773F3-A17F-4224-B0EE-15B84F8CF07E}" uniqueName="11" name="Rollup Account (Summary)" queryTableFieldId="11" dataDxfId="1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CMAC Excel Theme">
  <a:themeElements>
    <a:clrScheme name="DBC-Style">
      <a:dk1>
        <a:srgbClr val="444444"/>
      </a:dk1>
      <a:lt1>
        <a:srgbClr val="FAFAFA"/>
      </a:lt1>
      <a:dk2>
        <a:srgbClr val="3F4953"/>
      </a:dk2>
      <a:lt2>
        <a:srgbClr val="EAEAEA"/>
      </a:lt2>
      <a:accent1>
        <a:srgbClr val="BECDE0"/>
      </a:accent1>
      <a:accent2>
        <a:srgbClr val="FFD597"/>
      </a:accent2>
      <a:accent3>
        <a:srgbClr val="F6B7B4"/>
      </a:accent3>
      <a:accent4>
        <a:srgbClr val="BEE0D2"/>
      </a:accent4>
      <a:accent5>
        <a:srgbClr val="E4C6DC"/>
      </a:accent5>
      <a:accent6>
        <a:srgbClr val="BDDBE1"/>
      </a:accent6>
      <a:hlink>
        <a:srgbClr val="6388B4"/>
      </a:hlink>
      <a:folHlink>
        <a:srgbClr val="BECDE0"/>
      </a:folHlink>
    </a:clrScheme>
    <a:fontScheme name="Custom 1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4-05-15T14:51:38.36" personId="{F9CE244A-E3DC-4841-BFA9-582017FEF252}" id="{6BDFA749-22CD-4DDA-B295-2E862FC3BDA5}">
    <text>maxYearRealized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fred.stlouisfed.org/series/CPIAUCS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4E84-8800-43E2-A5ED-AE6655C57487}">
  <sheetPr>
    <tabColor theme="4"/>
  </sheetPr>
  <dimension ref="B2:B8"/>
  <sheetViews>
    <sheetView showGridLines="0" zoomScale="160" zoomScaleNormal="160" workbookViewId="0">
      <selection activeCell="G3" sqref="G3"/>
    </sheetView>
  </sheetViews>
  <sheetFormatPr defaultRowHeight="15" x14ac:dyDescent="0.25"/>
  <cols>
    <col min="1" max="1" width="2.7109375" customWidth="1"/>
  </cols>
  <sheetData>
    <row r="2" spans="2:2" x14ac:dyDescent="0.25">
      <c r="B2" s="122" t="s">
        <v>121</v>
      </c>
    </row>
    <row r="3" spans="2:2" x14ac:dyDescent="0.25">
      <c r="B3" t="s">
        <v>120</v>
      </c>
    </row>
    <row r="4" spans="2:2" x14ac:dyDescent="0.25">
      <c r="B4" t="s">
        <v>136</v>
      </c>
    </row>
    <row r="5" spans="2:2" x14ac:dyDescent="0.25">
      <c r="B5" t="s">
        <v>137</v>
      </c>
    </row>
    <row r="6" spans="2:2" x14ac:dyDescent="0.25">
      <c r="B6" t="s">
        <v>122</v>
      </c>
    </row>
    <row r="8" spans="2:2" x14ac:dyDescent="0.25">
      <c r="B8" t="s">
        <v>228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8956-08C4-4B90-8DCF-FF3DD62B892D}">
  <dimension ref="A1:C4"/>
  <sheetViews>
    <sheetView workbookViewId="0">
      <selection activeCell="C4" sqref="A2:C4"/>
    </sheetView>
  </sheetViews>
  <sheetFormatPr defaultRowHeight="15" x14ac:dyDescent="0.25"/>
  <cols>
    <col min="1" max="1" width="15.5703125" bestFit="1" customWidth="1"/>
    <col min="2" max="2" width="16.7109375" bestFit="1" customWidth="1"/>
    <col min="3" max="3" width="10.42578125" bestFit="1" customWidth="1"/>
  </cols>
  <sheetData>
    <row r="1" spans="1:3" x14ac:dyDescent="0.25">
      <c r="A1" s="206" t="s">
        <v>247</v>
      </c>
      <c r="B1" s="206" t="s">
        <v>246</v>
      </c>
      <c r="C1" s="206" t="s">
        <v>167</v>
      </c>
    </row>
    <row r="2" spans="1:3" s="204" customFormat="1" x14ac:dyDescent="0.25">
      <c r="A2" s="204" t="s">
        <v>237</v>
      </c>
      <c r="B2" s="204" t="s">
        <v>248</v>
      </c>
      <c r="C2" s="204">
        <v>0</v>
      </c>
    </row>
    <row r="3" spans="1:3" x14ac:dyDescent="0.25">
      <c r="A3" t="s">
        <v>236</v>
      </c>
      <c r="B3" s="204" t="s">
        <v>248</v>
      </c>
      <c r="C3">
        <v>0</v>
      </c>
    </row>
    <row r="4" spans="1:3" x14ac:dyDescent="0.25">
      <c r="A4" t="s">
        <v>238</v>
      </c>
      <c r="B4" t="s">
        <v>245</v>
      </c>
      <c r="C4" s="205">
        <f>'Targeted Growth Comparison'!$N$7</f>
        <v>888742903.20512652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FE41-2701-4F93-968B-F301EB871921}">
  <sheetPr>
    <tabColor theme="2"/>
  </sheetPr>
  <dimension ref="A2:J217"/>
  <sheetViews>
    <sheetView workbookViewId="0">
      <selection activeCell="C4" sqref="C4"/>
    </sheetView>
  </sheetViews>
  <sheetFormatPr defaultRowHeight="15" x14ac:dyDescent="0.25"/>
  <cols>
    <col min="1" max="1" width="16.85546875" style="13" bestFit="1" customWidth="1"/>
    <col min="2" max="2" width="25.5703125" style="13" bestFit="1" customWidth="1"/>
    <col min="3" max="3" width="11.28515625" style="13" bestFit="1" customWidth="1"/>
    <col min="4" max="4" width="12.7109375" style="13" bestFit="1" customWidth="1"/>
    <col min="5" max="5" width="15.85546875" style="13" bestFit="1" customWidth="1"/>
    <col min="6" max="7" width="9.140625" style="13"/>
    <col min="8" max="8" width="18.5703125" style="13" bestFit="1" customWidth="1"/>
    <col min="9" max="9" width="11" style="13" customWidth="1"/>
    <col min="10" max="16384" width="9.140625" style="13"/>
  </cols>
  <sheetData>
    <row r="2" spans="1:10" x14ac:dyDescent="0.25">
      <c r="A2" s="13" t="s">
        <v>143</v>
      </c>
      <c r="B2" s="13" t="s">
        <v>227</v>
      </c>
    </row>
    <row r="3" spans="1:10" x14ac:dyDescent="0.25">
      <c r="A3" s="153" t="s">
        <v>145</v>
      </c>
      <c r="B3" s="153" t="s">
        <v>146</v>
      </c>
    </row>
    <row r="4" spans="1:10" x14ac:dyDescent="0.25">
      <c r="B4" s="153"/>
      <c r="C4" s="153"/>
    </row>
    <row r="5" spans="1:10" x14ac:dyDescent="0.25">
      <c r="A5" s="163" t="s">
        <v>153</v>
      </c>
      <c r="B5" s="163" t="s">
        <v>154</v>
      </c>
    </row>
    <row r="7" spans="1:10" x14ac:dyDescent="0.25">
      <c r="A7" s="163" t="s">
        <v>155</v>
      </c>
      <c r="B7" s="189" t="s">
        <v>156</v>
      </c>
    </row>
    <row r="8" spans="1:10" x14ac:dyDescent="0.25">
      <c r="A8" s="163" t="s">
        <v>157</v>
      </c>
      <c r="B8" s="189" t="s">
        <v>158</v>
      </c>
    </row>
    <row r="9" spans="1:10" x14ac:dyDescent="0.25">
      <c r="A9" s="163" t="s">
        <v>159</v>
      </c>
      <c r="B9" s="189" t="s">
        <v>160</v>
      </c>
    </row>
    <row r="10" spans="1:10" x14ac:dyDescent="0.25">
      <c r="A10" s="163" t="s">
        <v>161</v>
      </c>
      <c r="B10" s="189" t="s">
        <v>162</v>
      </c>
    </row>
    <row r="11" spans="1:10" x14ac:dyDescent="0.25">
      <c r="A11" s="163" t="s">
        <v>163</v>
      </c>
      <c r="B11" s="189" t="s">
        <v>164</v>
      </c>
    </row>
    <row r="12" spans="1:10" x14ac:dyDescent="0.25">
      <c r="A12" s="163"/>
      <c r="B12" s="163"/>
    </row>
    <row r="13" spans="1:10" x14ac:dyDescent="0.25">
      <c r="A13" s="15" t="s">
        <v>59</v>
      </c>
      <c r="B13" s="15" t="s">
        <v>165</v>
      </c>
      <c r="C13" s="15" t="s">
        <v>166</v>
      </c>
      <c r="D13" s="15" t="s">
        <v>167</v>
      </c>
      <c r="E13" s="15" t="s">
        <v>168</v>
      </c>
      <c r="H13" s="15" t="s">
        <v>169</v>
      </c>
      <c r="I13" s="15" t="s">
        <v>170</v>
      </c>
      <c r="J13" s="15" t="s">
        <v>171</v>
      </c>
    </row>
    <row r="14" spans="1:10" x14ac:dyDescent="0.25">
      <c r="A14" s="163" t="s">
        <v>172</v>
      </c>
      <c r="B14" s="163" t="s">
        <v>173</v>
      </c>
      <c r="C14" s="163" t="s">
        <v>174</v>
      </c>
      <c r="D14" s="163">
        <v>20503387.070000362</v>
      </c>
      <c r="E1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39722</v>
      </c>
      <c r="H14" s="163" t="s">
        <v>173</v>
      </c>
      <c r="I14" s="13">
        <v>10</v>
      </c>
      <c r="J14" s="13">
        <v>-1</v>
      </c>
    </row>
    <row r="15" spans="1:10" x14ac:dyDescent="0.25">
      <c r="A15" s="163" t="s">
        <v>172</v>
      </c>
      <c r="B15" s="163" t="s">
        <v>175</v>
      </c>
      <c r="C15" s="163" t="s">
        <v>174</v>
      </c>
      <c r="D15" s="163">
        <v>22878732.419999797</v>
      </c>
      <c r="E1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39753</v>
      </c>
      <c r="H15" s="163" t="s">
        <v>175</v>
      </c>
      <c r="I15" s="13">
        <v>11</v>
      </c>
      <c r="J15" s="13">
        <v>-1</v>
      </c>
    </row>
    <row r="16" spans="1:10" x14ac:dyDescent="0.25">
      <c r="A16" s="163" t="s">
        <v>172</v>
      </c>
      <c r="B16" s="163" t="s">
        <v>176</v>
      </c>
      <c r="C16" s="163" t="s">
        <v>174</v>
      </c>
      <c r="D16" s="163">
        <v>21518578.260000024</v>
      </c>
      <c r="E1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39783</v>
      </c>
      <c r="H16" s="163" t="s">
        <v>176</v>
      </c>
      <c r="I16" s="13">
        <v>12</v>
      </c>
      <c r="J16" s="13">
        <v>-1</v>
      </c>
    </row>
    <row r="17" spans="1:10" x14ac:dyDescent="0.25">
      <c r="A17" s="163" t="s">
        <v>172</v>
      </c>
      <c r="B17" s="163" t="s">
        <v>177</v>
      </c>
      <c r="C17" s="163" t="s">
        <v>174</v>
      </c>
      <c r="D17" s="163">
        <v>23253511.629999574</v>
      </c>
      <c r="E1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39814</v>
      </c>
      <c r="H17" s="163" t="s">
        <v>177</v>
      </c>
      <c r="I17" s="13">
        <v>1</v>
      </c>
      <c r="J17" s="13">
        <v>0</v>
      </c>
    </row>
    <row r="18" spans="1:10" x14ac:dyDescent="0.25">
      <c r="A18" s="163" t="s">
        <v>172</v>
      </c>
      <c r="B18" s="163" t="s">
        <v>178</v>
      </c>
      <c r="C18" s="163" t="s">
        <v>174</v>
      </c>
      <c r="D18" s="163">
        <v>26678234.080000024</v>
      </c>
      <c r="E1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39845</v>
      </c>
      <c r="H18" s="163" t="s">
        <v>178</v>
      </c>
      <c r="I18" s="13">
        <v>2</v>
      </c>
      <c r="J18" s="13">
        <v>0</v>
      </c>
    </row>
    <row r="19" spans="1:10" x14ac:dyDescent="0.25">
      <c r="A19" s="163" t="s">
        <v>172</v>
      </c>
      <c r="B19" s="163" t="s">
        <v>179</v>
      </c>
      <c r="C19" s="163" t="s">
        <v>174</v>
      </c>
      <c r="D19" s="163">
        <v>28273189.410000235</v>
      </c>
      <c r="E1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39873</v>
      </c>
      <c r="H19" s="163" t="s">
        <v>179</v>
      </c>
      <c r="I19" s="13">
        <v>3</v>
      </c>
      <c r="J19" s="13">
        <v>0</v>
      </c>
    </row>
    <row r="20" spans="1:10" x14ac:dyDescent="0.25">
      <c r="A20" s="163" t="s">
        <v>172</v>
      </c>
      <c r="B20" s="163" t="s">
        <v>180</v>
      </c>
      <c r="C20" s="163" t="s">
        <v>174</v>
      </c>
      <c r="D20" s="163">
        <v>20727259.639999907</v>
      </c>
      <c r="E2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39904</v>
      </c>
      <c r="H20" s="163" t="s">
        <v>180</v>
      </c>
      <c r="I20" s="13">
        <v>4</v>
      </c>
      <c r="J20" s="13">
        <v>0</v>
      </c>
    </row>
    <row r="21" spans="1:10" x14ac:dyDescent="0.25">
      <c r="A21" s="163" t="s">
        <v>172</v>
      </c>
      <c r="B21" s="163" t="s">
        <v>181</v>
      </c>
      <c r="C21" s="163" t="s">
        <v>174</v>
      </c>
      <c r="D21" s="163">
        <v>27032774.439999897</v>
      </c>
      <c r="E2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39934</v>
      </c>
      <c r="H21" s="163" t="s">
        <v>181</v>
      </c>
      <c r="I21" s="13">
        <v>5</v>
      </c>
      <c r="J21" s="13">
        <v>0</v>
      </c>
    </row>
    <row r="22" spans="1:10" x14ac:dyDescent="0.25">
      <c r="A22" s="163" t="s">
        <v>172</v>
      </c>
      <c r="B22" s="163" t="s">
        <v>182</v>
      </c>
      <c r="C22" s="163" t="s">
        <v>174</v>
      </c>
      <c r="D22" s="163">
        <v>21523063.000000354</v>
      </c>
      <c r="E2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39965</v>
      </c>
      <c r="H22" s="163" t="s">
        <v>182</v>
      </c>
      <c r="I22" s="13">
        <v>6</v>
      </c>
      <c r="J22" s="13">
        <v>0</v>
      </c>
    </row>
    <row r="23" spans="1:10" x14ac:dyDescent="0.25">
      <c r="A23" s="163" t="s">
        <v>172</v>
      </c>
      <c r="B23" s="163" t="s">
        <v>183</v>
      </c>
      <c r="C23" s="163" t="s">
        <v>174</v>
      </c>
      <c r="D23" s="163">
        <v>25219289.509999909</v>
      </c>
      <c r="E2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39995</v>
      </c>
      <c r="H23" s="163" t="s">
        <v>183</v>
      </c>
      <c r="I23" s="13">
        <v>7</v>
      </c>
      <c r="J23" s="13">
        <v>0</v>
      </c>
    </row>
    <row r="24" spans="1:10" x14ac:dyDescent="0.25">
      <c r="A24" s="163" t="s">
        <v>172</v>
      </c>
      <c r="B24" s="163" t="s">
        <v>184</v>
      </c>
      <c r="C24" s="163" t="s">
        <v>174</v>
      </c>
      <c r="D24" s="163">
        <v>22291333.409999147</v>
      </c>
      <c r="E2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40026</v>
      </c>
      <c r="H24" s="163" t="s">
        <v>184</v>
      </c>
      <c r="I24" s="13">
        <v>8</v>
      </c>
      <c r="J24" s="13">
        <v>0</v>
      </c>
    </row>
    <row r="25" spans="1:10" x14ac:dyDescent="0.25">
      <c r="A25" s="163" t="s">
        <v>172</v>
      </c>
      <c r="B25" s="163" t="s">
        <v>185</v>
      </c>
      <c r="C25" s="163" t="s">
        <v>174</v>
      </c>
      <c r="D25" s="163">
        <v>19117927.129999813</v>
      </c>
      <c r="E2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40057</v>
      </c>
      <c r="H25" s="163" t="s">
        <v>185</v>
      </c>
      <c r="I25" s="13">
        <v>9</v>
      </c>
      <c r="J25" s="13">
        <v>0</v>
      </c>
    </row>
    <row r="26" spans="1:10" x14ac:dyDescent="0.25">
      <c r="A26" s="163" t="s">
        <v>186</v>
      </c>
      <c r="B26" s="163" t="s">
        <v>173</v>
      </c>
      <c r="C26" s="163" t="s">
        <v>174</v>
      </c>
      <c r="D26" s="163">
        <v>20522747.44000008</v>
      </c>
      <c r="E2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40087</v>
      </c>
    </row>
    <row r="27" spans="1:10" x14ac:dyDescent="0.25">
      <c r="A27" s="163" t="s">
        <v>186</v>
      </c>
      <c r="B27" s="163" t="s">
        <v>175</v>
      </c>
      <c r="C27" s="163" t="s">
        <v>174</v>
      </c>
      <c r="D27" s="163">
        <v>21714391.530000158</v>
      </c>
      <c r="E2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40118</v>
      </c>
    </row>
    <row r="28" spans="1:10" x14ac:dyDescent="0.25">
      <c r="A28" s="163" t="s">
        <v>186</v>
      </c>
      <c r="B28" s="163" t="s">
        <v>176</v>
      </c>
      <c r="C28" s="163" t="s">
        <v>174</v>
      </c>
      <c r="D28" s="163">
        <v>19040823.560000263</v>
      </c>
      <c r="E2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40148</v>
      </c>
    </row>
    <row r="29" spans="1:10" x14ac:dyDescent="0.25">
      <c r="A29" s="163" t="s">
        <v>186</v>
      </c>
      <c r="B29" s="163" t="s">
        <v>177</v>
      </c>
      <c r="C29" s="163" t="s">
        <v>174</v>
      </c>
      <c r="D29" s="163">
        <v>21412343.28999991</v>
      </c>
      <c r="E2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40179</v>
      </c>
    </row>
    <row r="30" spans="1:10" x14ac:dyDescent="0.25">
      <c r="A30" s="163" t="s">
        <v>186</v>
      </c>
      <c r="B30" s="163" t="s">
        <v>178</v>
      </c>
      <c r="C30" s="163" t="s">
        <v>174</v>
      </c>
      <c r="D30" s="163">
        <v>26109288.89000003</v>
      </c>
      <c r="E3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40210</v>
      </c>
    </row>
    <row r="31" spans="1:10" x14ac:dyDescent="0.25">
      <c r="A31" s="163" t="s">
        <v>186</v>
      </c>
      <c r="B31" s="163" t="s">
        <v>179</v>
      </c>
      <c r="C31" s="163" t="s">
        <v>174</v>
      </c>
      <c r="D31" s="163">
        <v>26982534.720000021</v>
      </c>
      <c r="E3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40238</v>
      </c>
    </row>
    <row r="32" spans="1:10" x14ac:dyDescent="0.25">
      <c r="A32" s="163" t="s">
        <v>186</v>
      </c>
      <c r="B32" s="163" t="s">
        <v>180</v>
      </c>
      <c r="C32" s="163" t="s">
        <v>174</v>
      </c>
      <c r="D32" s="163">
        <v>23656924.780000173</v>
      </c>
      <c r="E3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40269</v>
      </c>
    </row>
    <row r="33" spans="1:5" x14ac:dyDescent="0.25">
      <c r="A33" s="163" t="s">
        <v>186</v>
      </c>
      <c r="B33" s="163" t="s">
        <v>181</v>
      </c>
      <c r="C33" s="163" t="s">
        <v>174</v>
      </c>
      <c r="D33" s="163">
        <v>26857064.129999589</v>
      </c>
      <c r="E3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40299</v>
      </c>
    </row>
    <row r="34" spans="1:5" x14ac:dyDescent="0.25">
      <c r="A34" s="163" t="s">
        <v>186</v>
      </c>
      <c r="B34" s="163" t="s">
        <v>182</v>
      </c>
      <c r="C34" s="163" t="s">
        <v>174</v>
      </c>
      <c r="D34" s="163">
        <v>22208645.130000848</v>
      </c>
      <c r="E3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40330</v>
      </c>
    </row>
    <row r="35" spans="1:5" x14ac:dyDescent="0.25">
      <c r="A35" s="163" t="s">
        <v>186</v>
      </c>
      <c r="B35" s="163" t="s">
        <v>183</v>
      </c>
      <c r="C35" s="163" t="s">
        <v>174</v>
      </c>
      <c r="D35" s="163">
        <v>29628674.550000075</v>
      </c>
      <c r="E3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40360</v>
      </c>
    </row>
    <row r="36" spans="1:5" x14ac:dyDescent="0.25">
      <c r="A36" s="163" t="s">
        <v>186</v>
      </c>
      <c r="B36" s="163" t="s">
        <v>184</v>
      </c>
      <c r="C36" s="163" t="s">
        <v>174</v>
      </c>
      <c r="D36" s="163">
        <v>24721116.03999972</v>
      </c>
      <c r="E3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40391</v>
      </c>
    </row>
    <row r="37" spans="1:5" x14ac:dyDescent="0.25">
      <c r="A37" s="163" t="s">
        <v>186</v>
      </c>
      <c r="B37" s="163" t="s">
        <v>185</v>
      </c>
      <c r="C37" s="163" t="s">
        <v>174</v>
      </c>
      <c r="D37" s="163">
        <v>24625102.549999334</v>
      </c>
      <c r="E3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40422</v>
      </c>
    </row>
    <row r="38" spans="1:5" x14ac:dyDescent="0.25">
      <c r="A38" s="163" t="s">
        <v>187</v>
      </c>
      <c r="B38" s="163" t="s">
        <v>173</v>
      </c>
      <c r="C38" s="163" t="s">
        <v>174</v>
      </c>
      <c r="D38" s="163">
        <v>25582430.029999781</v>
      </c>
      <c r="E3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40452</v>
      </c>
    </row>
    <row r="39" spans="1:5" x14ac:dyDescent="0.25">
      <c r="A39" s="163" t="s">
        <v>187</v>
      </c>
      <c r="B39" s="163" t="s">
        <v>175</v>
      </c>
      <c r="C39" s="163" t="s">
        <v>174</v>
      </c>
      <c r="D39" s="163">
        <v>23255793.629999526</v>
      </c>
      <c r="E3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40483</v>
      </c>
    </row>
    <row r="40" spans="1:5" x14ac:dyDescent="0.25">
      <c r="A40" s="163" t="s">
        <v>187</v>
      </c>
      <c r="B40" s="163" t="s">
        <v>176</v>
      </c>
      <c r="C40" s="163" t="s">
        <v>174</v>
      </c>
      <c r="D40" s="163">
        <v>26221536.620000526</v>
      </c>
      <c r="E4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40513</v>
      </c>
    </row>
    <row r="41" spans="1:5" x14ac:dyDescent="0.25">
      <c r="A41" s="163" t="s">
        <v>187</v>
      </c>
      <c r="B41" s="163" t="s">
        <v>177</v>
      </c>
      <c r="C41" s="163" t="s">
        <v>174</v>
      </c>
      <c r="D41" s="163">
        <v>25544030.149999671</v>
      </c>
      <c r="E4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40544</v>
      </c>
    </row>
    <row r="42" spans="1:5" x14ac:dyDescent="0.25">
      <c r="A42" s="163" t="s">
        <v>187</v>
      </c>
      <c r="B42" s="163" t="s">
        <v>178</v>
      </c>
      <c r="C42" s="163" t="s">
        <v>174</v>
      </c>
      <c r="D42" s="163">
        <v>28937334.029999536</v>
      </c>
      <c r="E4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40575</v>
      </c>
    </row>
    <row r="43" spans="1:5" x14ac:dyDescent="0.25">
      <c r="A43" s="163" t="s">
        <v>187</v>
      </c>
      <c r="B43" s="163" t="s">
        <v>179</v>
      </c>
      <c r="C43" s="163" t="s">
        <v>174</v>
      </c>
      <c r="D43" s="163">
        <v>32707678.410000101</v>
      </c>
      <c r="E4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40603</v>
      </c>
    </row>
    <row r="44" spans="1:5" x14ac:dyDescent="0.25">
      <c r="A44" s="163" t="s">
        <v>187</v>
      </c>
      <c r="B44" s="163" t="s">
        <v>180</v>
      </c>
      <c r="C44" s="163" t="s">
        <v>174</v>
      </c>
      <c r="D44" s="163">
        <v>28389350.709999718</v>
      </c>
      <c r="E4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40634</v>
      </c>
    </row>
    <row r="45" spans="1:5" x14ac:dyDescent="0.25">
      <c r="A45" s="163" t="s">
        <v>187</v>
      </c>
      <c r="B45" s="163" t="s">
        <v>181</v>
      </c>
      <c r="C45" s="163" t="s">
        <v>174</v>
      </c>
      <c r="D45" s="163">
        <v>29343587.699999917</v>
      </c>
      <c r="E4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40664</v>
      </c>
    </row>
    <row r="46" spans="1:5" x14ac:dyDescent="0.25">
      <c r="A46" s="163" t="s">
        <v>187</v>
      </c>
      <c r="B46" s="163" t="s">
        <v>182</v>
      </c>
      <c r="C46" s="163" t="s">
        <v>174</v>
      </c>
      <c r="D46" s="163">
        <v>26371815.810000636</v>
      </c>
      <c r="E4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40695</v>
      </c>
    </row>
    <row r="47" spans="1:5" x14ac:dyDescent="0.25">
      <c r="A47" s="163" t="s">
        <v>187</v>
      </c>
      <c r="B47" s="163" t="s">
        <v>183</v>
      </c>
      <c r="C47" s="163" t="s">
        <v>174</v>
      </c>
      <c r="D47" s="163">
        <v>34570400.210000135</v>
      </c>
      <c r="E4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40725</v>
      </c>
    </row>
    <row r="48" spans="1:5" x14ac:dyDescent="0.25">
      <c r="A48" s="163" t="s">
        <v>187</v>
      </c>
      <c r="B48" s="163" t="s">
        <v>184</v>
      </c>
      <c r="C48" s="163" t="s">
        <v>174</v>
      </c>
      <c r="D48" s="163">
        <v>27695691.629999693</v>
      </c>
      <c r="E4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40756</v>
      </c>
    </row>
    <row r="49" spans="1:5" x14ac:dyDescent="0.25">
      <c r="A49" s="163" t="s">
        <v>187</v>
      </c>
      <c r="B49" s="163" t="s">
        <v>185</v>
      </c>
      <c r="C49" s="163" t="s">
        <v>174</v>
      </c>
      <c r="D49" s="163">
        <v>27948391.989999823</v>
      </c>
      <c r="E4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40787</v>
      </c>
    </row>
    <row r="50" spans="1:5" x14ac:dyDescent="0.25">
      <c r="A50" s="163" t="s">
        <v>188</v>
      </c>
      <c r="B50" s="163" t="s">
        <v>173</v>
      </c>
      <c r="C50" s="163" t="s">
        <v>174</v>
      </c>
      <c r="D50" s="163">
        <v>27762670.480000097</v>
      </c>
      <c r="E5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40817</v>
      </c>
    </row>
    <row r="51" spans="1:5" x14ac:dyDescent="0.25">
      <c r="A51" s="163" t="s">
        <v>188</v>
      </c>
      <c r="B51" s="163" t="s">
        <v>175</v>
      </c>
      <c r="C51" s="163" t="s">
        <v>174</v>
      </c>
      <c r="D51" s="163">
        <v>27434569.139999676</v>
      </c>
      <c r="E5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40848</v>
      </c>
    </row>
    <row r="52" spans="1:5" x14ac:dyDescent="0.25">
      <c r="A52" s="163" t="s">
        <v>188</v>
      </c>
      <c r="B52" s="163" t="s">
        <v>176</v>
      </c>
      <c r="C52" s="163" t="s">
        <v>174</v>
      </c>
      <c r="D52" s="163">
        <v>29999362.749999933</v>
      </c>
      <c r="E5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40878</v>
      </c>
    </row>
    <row r="53" spans="1:5" x14ac:dyDescent="0.25">
      <c r="A53" s="163" t="s">
        <v>188</v>
      </c>
      <c r="B53" s="163" t="s">
        <v>177</v>
      </c>
      <c r="C53" s="163" t="s">
        <v>174</v>
      </c>
      <c r="D53" s="163">
        <v>30568377.529999465</v>
      </c>
      <c r="E5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40909</v>
      </c>
    </row>
    <row r="54" spans="1:5" x14ac:dyDescent="0.25">
      <c r="A54" s="163" t="s">
        <v>188</v>
      </c>
      <c r="B54" s="163" t="s">
        <v>178</v>
      </c>
      <c r="C54" s="163" t="s">
        <v>174</v>
      </c>
      <c r="D54" s="163">
        <v>36577397.930000268</v>
      </c>
      <c r="E5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40940</v>
      </c>
    </row>
    <row r="55" spans="1:5" x14ac:dyDescent="0.25">
      <c r="A55" s="163" t="s">
        <v>188</v>
      </c>
      <c r="B55" s="163" t="s">
        <v>179</v>
      </c>
      <c r="C55" s="163" t="s">
        <v>174</v>
      </c>
      <c r="D55" s="163">
        <v>39854157.990001246</v>
      </c>
      <c r="E5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40969</v>
      </c>
    </row>
    <row r="56" spans="1:5" x14ac:dyDescent="0.25">
      <c r="A56" s="163" t="s">
        <v>188</v>
      </c>
      <c r="B56" s="163" t="s">
        <v>180</v>
      </c>
      <c r="C56" s="163" t="s">
        <v>174</v>
      </c>
      <c r="D56" s="163">
        <v>30363233.950000469</v>
      </c>
      <c r="E5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41000</v>
      </c>
    </row>
    <row r="57" spans="1:5" x14ac:dyDescent="0.25">
      <c r="A57" s="163" t="s">
        <v>188</v>
      </c>
      <c r="B57" s="163" t="s">
        <v>181</v>
      </c>
      <c r="C57" s="163" t="s">
        <v>174</v>
      </c>
      <c r="D57" s="163">
        <v>30764900.490000967</v>
      </c>
      <c r="E5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41030</v>
      </c>
    </row>
    <row r="58" spans="1:5" x14ac:dyDescent="0.25">
      <c r="A58" s="163" t="s">
        <v>188</v>
      </c>
      <c r="B58" s="163" t="s">
        <v>182</v>
      </c>
      <c r="C58" s="163" t="s">
        <v>174</v>
      </c>
      <c r="D58" s="163">
        <v>31693153.639999047</v>
      </c>
      <c r="E5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41061</v>
      </c>
    </row>
    <row r="59" spans="1:5" x14ac:dyDescent="0.25">
      <c r="A59" s="163" t="s">
        <v>188</v>
      </c>
      <c r="B59" s="163" t="s">
        <v>183</v>
      </c>
      <c r="C59" s="163" t="s">
        <v>174</v>
      </c>
      <c r="D59" s="163">
        <v>33141624.599999361</v>
      </c>
      <c r="E5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41091</v>
      </c>
    </row>
    <row r="60" spans="1:5" x14ac:dyDescent="0.25">
      <c r="A60" s="163" t="s">
        <v>188</v>
      </c>
      <c r="B60" s="163" t="s">
        <v>184</v>
      </c>
      <c r="C60" s="163" t="s">
        <v>174</v>
      </c>
      <c r="D60" s="163">
        <v>29845212.700000208</v>
      </c>
      <c r="E6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41122</v>
      </c>
    </row>
    <row r="61" spans="1:5" x14ac:dyDescent="0.25">
      <c r="A61" s="163" t="s">
        <v>188</v>
      </c>
      <c r="B61" s="163" t="s">
        <v>185</v>
      </c>
      <c r="C61" s="163" t="s">
        <v>174</v>
      </c>
      <c r="D61" s="163">
        <v>29875318.270000335</v>
      </c>
      <c r="E6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41153</v>
      </c>
    </row>
    <row r="62" spans="1:5" x14ac:dyDescent="0.25">
      <c r="A62" s="163" t="s">
        <v>189</v>
      </c>
      <c r="B62" s="163" t="s">
        <v>173</v>
      </c>
      <c r="C62" s="163" t="s">
        <v>174</v>
      </c>
      <c r="D62" s="163">
        <v>25771300.350000262</v>
      </c>
      <c r="E6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41183</v>
      </c>
    </row>
    <row r="63" spans="1:5" x14ac:dyDescent="0.25">
      <c r="A63" s="163" t="s">
        <v>189</v>
      </c>
      <c r="B63" s="163" t="s">
        <v>175</v>
      </c>
      <c r="C63" s="163" t="s">
        <v>174</v>
      </c>
      <c r="D63" s="163">
        <v>28905184.189999808</v>
      </c>
      <c r="E6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41214</v>
      </c>
    </row>
    <row r="64" spans="1:5" x14ac:dyDescent="0.25">
      <c r="A64" s="163" t="s">
        <v>189</v>
      </c>
      <c r="B64" s="163" t="s">
        <v>176</v>
      </c>
      <c r="C64" s="163" t="s">
        <v>174</v>
      </c>
      <c r="D64" s="163">
        <v>34144215.439999491</v>
      </c>
      <c r="E6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41244</v>
      </c>
    </row>
    <row r="65" spans="1:5" x14ac:dyDescent="0.25">
      <c r="A65" s="163" t="s">
        <v>189</v>
      </c>
      <c r="B65" s="163" t="s">
        <v>177</v>
      </c>
      <c r="C65" s="163" t="s">
        <v>174</v>
      </c>
      <c r="D65" s="163">
        <v>29049825.559999775</v>
      </c>
      <c r="E6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41275</v>
      </c>
    </row>
    <row r="66" spans="1:5" x14ac:dyDescent="0.25">
      <c r="A66" s="163" t="s">
        <v>189</v>
      </c>
      <c r="B66" s="163" t="s">
        <v>178</v>
      </c>
      <c r="C66" s="163" t="s">
        <v>174</v>
      </c>
      <c r="D66" s="163">
        <v>36778179.939999476</v>
      </c>
      <c r="E6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41306</v>
      </c>
    </row>
    <row r="67" spans="1:5" x14ac:dyDescent="0.25">
      <c r="A67" s="163" t="s">
        <v>189</v>
      </c>
      <c r="B67" s="163" t="s">
        <v>179</v>
      </c>
      <c r="C67" s="163" t="s">
        <v>174</v>
      </c>
      <c r="D67" s="163">
        <v>46962690.819999672</v>
      </c>
      <c r="E6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41334</v>
      </c>
    </row>
    <row r="68" spans="1:5" x14ac:dyDescent="0.25">
      <c r="A68" s="163" t="s">
        <v>189</v>
      </c>
      <c r="B68" s="163" t="s">
        <v>180</v>
      </c>
      <c r="C68" s="163" t="s">
        <v>174</v>
      </c>
      <c r="D68" s="163">
        <v>30896208.729999751</v>
      </c>
      <c r="E6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41365</v>
      </c>
    </row>
    <row r="69" spans="1:5" x14ac:dyDescent="0.25">
      <c r="A69" s="163" t="s">
        <v>189</v>
      </c>
      <c r="B69" s="163" t="s">
        <v>181</v>
      </c>
      <c r="C69" s="163" t="s">
        <v>174</v>
      </c>
      <c r="D69" s="163">
        <v>31258530.840000916</v>
      </c>
      <c r="E6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41395</v>
      </c>
    </row>
    <row r="70" spans="1:5" x14ac:dyDescent="0.25">
      <c r="A70" s="163" t="s">
        <v>189</v>
      </c>
      <c r="B70" s="163" t="s">
        <v>182</v>
      </c>
      <c r="C70" s="163" t="s">
        <v>174</v>
      </c>
      <c r="D70" s="163">
        <v>32778664.959999815</v>
      </c>
      <c r="E7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41426</v>
      </c>
    </row>
    <row r="71" spans="1:5" x14ac:dyDescent="0.25">
      <c r="A71" s="163" t="s">
        <v>189</v>
      </c>
      <c r="B71" s="163" t="s">
        <v>183</v>
      </c>
      <c r="C71" s="163" t="s">
        <v>174</v>
      </c>
      <c r="D71" s="163">
        <v>34319579.95000089</v>
      </c>
      <c r="E7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41456</v>
      </c>
    </row>
    <row r="72" spans="1:5" x14ac:dyDescent="0.25">
      <c r="A72" s="163" t="s">
        <v>189</v>
      </c>
      <c r="B72" s="163" t="s">
        <v>184</v>
      </c>
      <c r="C72" s="163" t="s">
        <v>174</v>
      </c>
      <c r="D72" s="163">
        <v>32517286.109999031</v>
      </c>
      <c r="E7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41487</v>
      </c>
    </row>
    <row r="73" spans="1:5" x14ac:dyDescent="0.25">
      <c r="A73" s="163" t="s">
        <v>189</v>
      </c>
      <c r="B73" s="163" t="s">
        <v>185</v>
      </c>
      <c r="C73" s="163" t="s">
        <v>174</v>
      </c>
      <c r="D73" s="163">
        <v>28730449.770000704</v>
      </c>
      <c r="E7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41518</v>
      </c>
    </row>
    <row r="74" spans="1:5" x14ac:dyDescent="0.25">
      <c r="A74" s="163" t="s">
        <v>190</v>
      </c>
      <c r="B74" s="163" t="s">
        <v>173</v>
      </c>
      <c r="C74" s="163" t="s">
        <v>174</v>
      </c>
      <c r="D74" s="163">
        <v>29121274.189999923</v>
      </c>
      <c r="E7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41548</v>
      </c>
    </row>
    <row r="75" spans="1:5" x14ac:dyDescent="0.25">
      <c r="A75" s="163" t="s">
        <v>190</v>
      </c>
      <c r="B75" s="163" t="s">
        <v>175</v>
      </c>
      <c r="C75" s="163" t="s">
        <v>174</v>
      </c>
      <c r="D75" s="163">
        <v>32755650.499999259</v>
      </c>
      <c r="E7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41579</v>
      </c>
    </row>
    <row r="76" spans="1:5" x14ac:dyDescent="0.25">
      <c r="A76" s="163" t="s">
        <v>190</v>
      </c>
      <c r="B76" s="163" t="s">
        <v>176</v>
      </c>
      <c r="C76" s="163" t="s">
        <v>174</v>
      </c>
      <c r="D76" s="163">
        <v>26229343.159999885</v>
      </c>
      <c r="E7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41609</v>
      </c>
    </row>
    <row r="77" spans="1:5" x14ac:dyDescent="0.25">
      <c r="A77" s="163" t="s">
        <v>190</v>
      </c>
      <c r="B77" s="163" t="s">
        <v>177</v>
      </c>
      <c r="C77" s="163" t="s">
        <v>174</v>
      </c>
      <c r="D77" s="163">
        <v>26624827.870001025</v>
      </c>
      <c r="E7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41640</v>
      </c>
    </row>
    <row r="78" spans="1:5" x14ac:dyDescent="0.25">
      <c r="A78" s="163" t="s">
        <v>190</v>
      </c>
      <c r="B78" s="163" t="s">
        <v>178</v>
      </c>
      <c r="C78" s="163" t="s">
        <v>174</v>
      </c>
      <c r="D78" s="163">
        <v>36140360.099999495</v>
      </c>
      <c r="E7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41671</v>
      </c>
    </row>
    <row r="79" spans="1:5" x14ac:dyDescent="0.25">
      <c r="A79" s="163" t="s">
        <v>190</v>
      </c>
      <c r="B79" s="163" t="s">
        <v>179</v>
      </c>
      <c r="C79" s="163" t="s">
        <v>174</v>
      </c>
      <c r="D79" s="163">
        <v>47102000.610000737</v>
      </c>
      <c r="E7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41699</v>
      </c>
    </row>
    <row r="80" spans="1:5" x14ac:dyDescent="0.25">
      <c r="A80" s="163" t="s">
        <v>190</v>
      </c>
      <c r="B80" s="163" t="s">
        <v>180</v>
      </c>
      <c r="C80" s="163" t="s">
        <v>174</v>
      </c>
      <c r="D80" s="163">
        <v>35460315.299999647</v>
      </c>
      <c r="E8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41730</v>
      </c>
    </row>
    <row r="81" spans="1:5" x14ac:dyDescent="0.25">
      <c r="A81" s="163" t="s">
        <v>190</v>
      </c>
      <c r="B81" s="163" t="s">
        <v>181</v>
      </c>
      <c r="C81" s="163" t="s">
        <v>174</v>
      </c>
      <c r="D81" s="163">
        <v>40856310.379999913</v>
      </c>
      <c r="E8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41760</v>
      </c>
    </row>
    <row r="82" spans="1:5" x14ac:dyDescent="0.25">
      <c r="A82" s="163" t="s">
        <v>190</v>
      </c>
      <c r="B82" s="163" t="s">
        <v>182</v>
      </c>
      <c r="C82" s="163" t="s">
        <v>174</v>
      </c>
      <c r="D82" s="163">
        <v>34757251.849999622</v>
      </c>
      <c r="E8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41791</v>
      </c>
    </row>
    <row r="83" spans="1:5" x14ac:dyDescent="0.25">
      <c r="A83" s="163" t="s">
        <v>190</v>
      </c>
      <c r="B83" s="163" t="s">
        <v>183</v>
      </c>
      <c r="C83" s="163" t="s">
        <v>174</v>
      </c>
      <c r="D83" s="163">
        <v>36390021.869999848</v>
      </c>
      <c r="E8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41821</v>
      </c>
    </row>
    <row r="84" spans="1:5" x14ac:dyDescent="0.25">
      <c r="A84" s="163" t="s">
        <v>190</v>
      </c>
      <c r="B84" s="163" t="s">
        <v>184</v>
      </c>
      <c r="C84" s="163" t="s">
        <v>174</v>
      </c>
      <c r="D84" s="163">
        <v>42105337.120001182</v>
      </c>
      <c r="E8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41852</v>
      </c>
    </row>
    <row r="85" spans="1:5" x14ac:dyDescent="0.25">
      <c r="A85" s="163" t="s">
        <v>190</v>
      </c>
      <c r="B85" s="163" t="s">
        <v>185</v>
      </c>
      <c r="C85" s="163" t="s">
        <v>174</v>
      </c>
      <c r="D85" s="163">
        <v>34295659.569999851</v>
      </c>
      <c r="E8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41883</v>
      </c>
    </row>
    <row r="86" spans="1:5" x14ac:dyDescent="0.25">
      <c r="A86" s="163" t="s">
        <v>191</v>
      </c>
      <c r="B86" s="163" t="s">
        <v>173</v>
      </c>
      <c r="C86" s="163" t="s">
        <v>174</v>
      </c>
      <c r="D86" s="163">
        <v>34790688.030000627</v>
      </c>
      <c r="E8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41913</v>
      </c>
    </row>
    <row r="87" spans="1:5" x14ac:dyDescent="0.25">
      <c r="A87" s="163" t="s">
        <v>191</v>
      </c>
      <c r="B87" s="163" t="s">
        <v>175</v>
      </c>
      <c r="C87" s="163" t="s">
        <v>174</v>
      </c>
      <c r="D87" s="163">
        <v>36174753.159999117</v>
      </c>
      <c r="E8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41944</v>
      </c>
    </row>
    <row r="88" spans="1:5" x14ac:dyDescent="0.25">
      <c r="A88" s="163" t="s">
        <v>191</v>
      </c>
      <c r="B88" s="163" t="s">
        <v>176</v>
      </c>
      <c r="C88" s="163" t="s">
        <v>174</v>
      </c>
      <c r="D88" s="163">
        <v>37050707.46000012</v>
      </c>
      <c r="E8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41974</v>
      </c>
    </row>
    <row r="89" spans="1:5" x14ac:dyDescent="0.25">
      <c r="A89" s="163" t="s">
        <v>191</v>
      </c>
      <c r="B89" s="163" t="s">
        <v>177</v>
      </c>
      <c r="C89" s="163" t="s">
        <v>174</v>
      </c>
      <c r="D89" s="163">
        <v>37168898.710000992</v>
      </c>
      <c r="E8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42005</v>
      </c>
    </row>
    <row r="90" spans="1:5" x14ac:dyDescent="0.25">
      <c r="A90" s="163" t="s">
        <v>191</v>
      </c>
      <c r="B90" s="163" t="s">
        <v>178</v>
      </c>
      <c r="C90" s="163" t="s">
        <v>174</v>
      </c>
      <c r="D90" s="163">
        <v>37172652.829998545</v>
      </c>
      <c r="E9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42036</v>
      </c>
    </row>
    <row r="91" spans="1:5" x14ac:dyDescent="0.25">
      <c r="A91" s="163" t="s">
        <v>191</v>
      </c>
      <c r="B91" s="163" t="s">
        <v>179</v>
      </c>
      <c r="C91" s="163" t="s">
        <v>174</v>
      </c>
      <c r="D91" s="163">
        <v>46290143.260000132</v>
      </c>
      <c r="E9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42064</v>
      </c>
    </row>
    <row r="92" spans="1:5" x14ac:dyDescent="0.25">
      <c r="A92" s="163" t="s">
        <v>191</v>
      </c>
      <c r="B92" s="163" t="s">
        <v>180</v>
      </c>
      <c r="C92" s="163" t="s">
        <v>174</v>
      </c>
      <c r="D92" s="163">
        <v>38199029.479999498</v>
      </c>
      <c r="E9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42095</v>
      </c>
    </row>
    <row r="93" spans="1:5" x14ac:dyDescent="0.25">
      <c r="A93" s="163" t="s">
        <v>191</v>
      </c>
      <c r="B93" s="163" t="s">
        <v>181</v>
      </c>
      <c r="C93" s="163" t="s">
        <v>174</v>
      </c>
      <c r="D93" s="163">
        <v>41868127.069999307</v>
      </c>
      <c r="E9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42125</v>
      </c>
    </row>
    <row r="94" spans="1:5" x14ac:dyDescent="0.25">
      <c r="A94" s="163" t="s">
        <v>191</v>
      </c>
      <c r="B94" s="163" t="s">
        <v>182</v>
      </c>
      <c r="C94" s="163" t="s">
        <v>174</v>
      </c>
      <c r="D94" s="163">
        <v>34227240.660000093</v>
      </c>
      <c r="E9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42156</v>
      </c>
    </row>
    <row r="95" spans="1:5" x14ac:dyDescent="0.25">
      <c r="A95" s="163" t="s">
        <v>191</v>
      </c>
      <c r="B95" s="163" t="s">
        <v>183</v>
      </c>
      <c r="C95" s="163" t="s">
        <v>174</v>
      </c>
      <c r="D95" s="163">
        <v>40109061.830001079</v>
      </c>
      <c r="E9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42186</v>
      </c>
    </row>
    <row r="96" spans="1:5" x14ac:dyDescent="0.25">
      <c r="A96" s="163" t="s">
        <v>191</v>
      </c>
      <c r="B96" s="163" t="s">
        <v>184</v>
      </c>
      <c r="C96" s="163" t="s">
        <v>174</v>
      </c>
      <c r="D96" s="163">
        <v>39277916.000000089</v>
      </c>
      <c r="E9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42217</v>
      </c>
    </row>
    <row r="97" spans="1:5" x14ac:dyDescent="0.25">
      <c r="A97" s="163" t="s">
        <v>191</v>
      </c>
      <c r="B97" s="163" t="s">
        <v>185</v>
      </c>
      <c r="C97" s="163" t="s">
        <v>174</v>
      </c>
      <c r="D97" s="163">
        <v>33107287.729999591</v>
      </c>
      <c r="E9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42248</v>
      </c>
    </row>
    <row r="98" spans="1:5" x14ac:dyDescent="0.25">
      <c r="A98" s="163" t="s">
        <v>192</v>
      </c>
      <c r="B98" s="163" t="s">
        <v>173</v>
      </c>
      <c r="C98" s="163" t="s">
        <v>174</v>
      </c>
      <c r="D98" s="163">
        <v>36551518.590001173</v>
      </c>
      <c r="E9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42278</v>
      </c>
    </row>
    <row r="99" spans="1:5" x14ac:dyDescent="0.25">
      <c r="A99" s="163" t="s">
        <v>192</v>
      </c>
      <c r="B99" s="163" t="s">
        <v>175</v>
      </c>
      <c r="C99" s="163" t="s">
        <v>174</v>
      </c>
      <c r="D99" s="163">
        <v>33394472.759999316</v>
      </c>
      <c r="E9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42309</v>
      </c>
    </row>
    <row r="100" spans="1:5" x14ac:dyDescent="0.25">
      <c r="A100" s="163" t="s">
        <v>192</v>
      </c>
      <c r="B100" s="163" t="s">
        <v>176</v>
      </c>
      <c r="C100" s="163" t="s">
        <v>174</v>
      </c>
      <c r="D100" s="163">
        <v>35499807.730000541</v>
      </c>
      <c r="E10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42339</v>
      </c>
    </row>
    <row r="101" spans="1:5" x14ac:dyDescent="0.25">
      <c r="A101" s="163" t="s">
        <v>192</v>
      </c>
      <c r="B101" s="163" t="s">
        <v>177</v>
      </c>
      <c r="C101" s="163" t="s">
        <v>174</v>
      </c>
      <c r="D101" s="163">
        <v>39860427.230000407</v>
      </c>
      <c r="E10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42370</v>
      </c>
    </row>
    <row r="102" spans="1:5" x14ac:dyDescent="0.25">
      <c r="A102" s="163" t="s">
        <v>192</v>
      </c>
      <c r="B102" s="163" t="s">
        <v>178</v>
      </c>
      <c r="C102" s="163" t="s">
        <v>174</v>
      </c>
      <c r="D102" s="163">
        <v>46912496.710000284</v>
      </c>
      <c r="E10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42401</v>
      </c>
    </row>
    <row r="103" spans="1:5" x14ac:dyDescent="0.25">
      <c r="A103" s="163" t="s">
        <v>192</v>
      </c>
      <c r="B103" s="163" t="s">
        <v>179</v>
      </c>
      <c r="C103" s="163" t="s">
        <v>174</v>
      </c>
      <c r="D103" s="163">
        <v>43474468.080000818</v>
      </c>
      <c r="E10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42430</v>
      </c>
    </row>
    <row r="104" spans="1:5" x14ac:dyDescent="0.25">
      <c r="A104" s="163" t="s">
        <v>192</v>
      </c>
      <c r="B104" s="163" t="s">
        <v>180</v>
      </c>
      <c r="C104" s="163" t="s">
        <v>174</v>
      </c>
      <c r="D104" s="163">
        <v>42717289.140000798</v>
      </c>
      <c r="E10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42461</v>
      </c>
    </row>
    <row r="105" spans="1:5" x14ac:dyDescent="0.25">
      <c r="A105" s="163" t="s">
        <v>192</v>
      </c>
      <c r="B105" s="163" t="s">
        <v>181</v>
      </c>
      <c r="C105" s="163" t="s">
        <v>174</v>
      </c>
      <c r="D105" s="163">
        <v>40714443.339998737</v>
      </c>
      <c r="E10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42491</v>
      </c>
    </row>
    <row r="106" spans="1:5" x14ac:dyDescent="0.25">
      <c r="A106" s="163" t="s">
        <v>192</v>
      </c>
      <c r="B106" s="163" t="s">
        <v>182</v>
      </c>
      <c r="C106" s="163" t="s">
        <v>174</v>
      </c>
      <c r="D106" s="163">
        <v>35564385.2000001</v>
      </c>
      <c r="E10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42522</v>
      </c>
    </row>
    <row r="107" spans="1:5" x14ac:dyDescent="0.25">
      <c r="A107" s="163" t="s">
        <v>192</v>
      </c>
      <c r="B107" s="163" t="s">
        <v>183</v>
      </c>
      <c r="C107" s="163" t="s">
        <v>174</v>
      </c>
      <c r="D107" s="163">
        <v>46058289.499999344</v>
      </c>
      <c r="E10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42552</v>
      </c>
    </row>
    <row r="108" spans="1:5" x14ac:dyDescent="0.25">
      <c r="A108" s="163" t="s">
        <v>192</v>
      </c>
      <c r="B108" s="163" t="s">
        <v>184</v>
      </c>
      <c r="C108" s="163" t="s">
        <v>174</v>
      </c>
      <c r="D108" s="163">
        <v>36875007.379999913</v>
      </c>
      <c r="E10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42583</v>
      </c>
    </row>
    <row r="109" spans="1:5" x14ac:dyDescent="0.25">
      <c r="A109" s="163" t="s">
        <v>192</v>
      </c>
      <c r="B109" s="163" t="s">
        <v>185</v>
      </c>
      <c r="C109" s="163" t="s">
        <v>174</v>
      </c>
      <c r="D109" s="163">
        <v>37060343.670000143</v>
      </c>
      <c r="E10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42614</v>
      </c>
    </row>
    <row r="110" spans="1:5" x14ac:dyDescent="0.25">
      <c r="A110" s="163" t="s">
        <v>193</v>
      </c>
      <c r="B110" s="163" t="s">
        <v>173</v>
      </c>
      <c r="C110" s="163" t="s">
        <v>174</v>
      </c>
      <c r="D110" s="163">
        <v>38572454.61999996</v>
      </c>
      <c r="E11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42644</v>
      </c>
    </row>
    <row r="111" spans="1:5" x14ac:dyDescent="0.25">
      <c r="A111" s="163" t="s">
        <v>193</v>
      </c>
      <c r="B111" s="163" t="s">
        <v>175</v>
      </c>
      <c r="C111" s="163" t="s">
        <v>174</v>
      </c>
      <c r="D111" s="163">
        <v>34931144.089999929</v>
      </c>
      <c r="E11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42675</v>
      </c>
    </row>
    <row r="112" spans="1:5" x14ac:dyDescent="0.25">
      <c r="A112" s="163" t="s">
        <v>193</v>
      </c>
      <c r="B112" s="163" t="s">
        <v>176</v>
      </c>
      <c r="C112" s="163" t="s">
        <v>174</v>
      </c>
      <c r="D112" s="163">
        <v>40003413.590000063</v>
      </c>
      <c r="E11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42705</v>
      </c>
    </row>
    <row r="113" spans="1:5" x14ac:dyDescent="0.25">
      <c r="A113" s="163" t="s">
        <v>193</v>
      </c>
      <c r="B113" s="163" t="s">
        <v>177</v>
      </c>
      <c r="C113" s="163" t="s">
        <v>174</v>
      </c>
      <c r="D113" s="163">
        <v>34748352.079999812</v>
      </c>
      <c r="E11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42736</v>
      </c>
    </row>
    <row r="114" spans="1:5" x14ac:dyDescent="0.25">
      <c r="A114" s="163" t="s">
        <v>193</v>
      </c>
      <c r="B114" s="163" t="s">
        <v>178</v>
      </c>
      <c r="C114" s="163" t="s">
        <v>174</v>
      </c>
      <c r="D114" s="163">
        <v>42273980.190000787</v>
      </c>
      <c r="E11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42767</v>
      </c>
    </row>
    <row r="115" spans="1:5" x14ac:dyDescent="0.25">
      <c r="A115" s="163" t="s">
        <v>193</v>
      </c>
      <c r="B115" s="163" t="s">
        <v>179</v>
      </c>
      <c r="C115" s="163" t="s">
        <v>174</v>
      </c>
      <c r="D115" s="163">
        <v>51067439.450001739</v>
      </c>
      <c r="E11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42795</v>
      </c>
    </row>
    <row r="116" spans="1:5" x14ac:dyDescent="0.25">
      <c r="A116" s="163" t="s">
        <v>193</v>
      </c>
      <c r="B116" s="163" t="s">
        <v>180</v>
      </c>
      <c r="C116" s="163" t="s">
        <v>174</v>
      </c>
      <c r="D116" s="163">
        <v>46806740.8100008</v>
      </c>
      <c r="E11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42826</v>
      </c>
    </row>
    <row r="117" spans="1:5" x14ac:dyDescent="0.25">
      <c r="A117" s="163" t="s">
        <v>193</v>
      </c>
      <c r="B117" s="163" t="s">
        <v>181</v>
      </c>
      <c r="C117" s="163" t="s">
        <v>174</v>
      </c>
      <c r="D117" s="163">
        <v>42105584.020000212</v>
      </c>
      <c r="E11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42856</v>
      </c>
    </row>
    <row r="118" spans="1:5" x14ac:dyDescent="0.25">
      <c r="A118" s="163" t="s">
        <v>193</v>
      </c>
      <c r="B118" s="163" t="s">
        <v>182</v>
      </c>
      <c r="C118" s="163" t="s">
        <v>174</v>
      </c>
      <c r="D118" s="163">
        <v>41649876.229999036</v>
      </c>
      <c r="E11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42887</v>
      </c>
    </row>
    <row r="119" spans="1:5" x14ac:dyDescent="0.25">
      <c r="A119" s="163" t="s">
        <v>193</v>
      </c>
      <c r="B119" s="163" t="s">
        <v>183</v>
      </c>
      <c r="C119" s="163" t="s">
        <v>174</v>
      </c>
      <c r="D119" s="163">
        <v>50753815.690000847</v>
      </c>
      <c r="E11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42917</v>
      </c>
    </row>
    <row r="120" spans="1:5" x14ac:dyDescent="0.25">
      <c r="A120" s="163" t="s">
        <v>193</v>
      </c>
      <c r="B120" s="163" t="s">
        <v>184</v>
      </c>
      <c r="C120" s="163" t="s">
        <v>174</v>
      </c>
      <c r="D120" s="163">
        <v>39553538.619999893</v>
      </c>
      <c r="E12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42948</v>
      </c>
    </row>
    <row r="121" spans="1:5" x14ac:dyDescent="0.25">
      <c r="A121" s="163" t="s">
        <v>193</v>
      </c>
      <c r="B121" s="163" t="s">
        <v>185</v>
      </c>
      <c r="C121" s="163" t="s">
        <v>174</v>
      </c>
      <c r="D121" s="163">
        <v>43531994.529999435</v>
      </c>
      <c r="E12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42979</v>
      </c>
    </row>
    <row r="122" spans="1:5" x14ac:dyDescent="0.25">
      <c r="A122" s="163" t="s">
        <v>194</v>
      </c>
      <c r="B122" s="163" t="s">
        <v>173</v>
      </c>
      <c r="C122" s="163" t="s">
        <v>174</v>
      </c>
      <c r="D122" s="163">
        <v>40626048.078000672</v>
      </c>
      <c r="E12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43009</v>
      </c>
    </row>
    <row r="123" spans="1:5" x14ac:dyDescent="0.25">
      <c r="A123" s="163" t="s">
        <v>194</v>
      </c>
      <c r="B123" s="163" t="s">
        <v>175</v>
      </c>
      <c r="C123" s="163" t="s">
        <v>174</v>
      </c>
      <c r="D123" s="163">
        <v>41126601.342000432</v>
      </c>
      <c r="E12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43040</v>
      </c>
    </row>
    <row r="124" spans="1:5" x14ac:dyDescent="0.25">
      <c r="A124" s="163" t="s">
        <v>194</v>
      </c>
      <c r="B124" s="163" t="s">
        <v>176</v>
      </c>
      <c r="C124" s="163" t="s">
        <v>174</v>
      </c>
      <c r="D124" s="163">
        <v>45639667.45999971</v>
      </c>
      <c r="E12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43070</v>
      </c>
    </row>
    <row r="125" spans="1:5" x14ac:dyDescent="0.25">
      <c r="A125" s="163" t="s">
        <v>194</v>
      </c>
      <c r="B125" s="163" t="s">
        <v>177</v>
      </c>
      <c r="C125" s="163" t="s">
        <v>174</v>
      </c>
      <c r="D125" s="163">
        <v>38131922.490000874</v>
      </c>
      <c r="E12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43101</v>
      </c>
    </row>
    <row r="126" spans="1:5" x14ac:dyDescent="0.25">
      <c r="A126" s="163" t="s">
        <v>194</v>
      </c>
      <c r="B126" s="163" t="s">
        <v>178</v>
      </c>
      <c r="C126" s="163" t="s">
        <v>174</v>
      </c>
      <c r="D126" s="163">
        <v>46112373.510001138</v>
      </c>
      <c r="E12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43132</v>
      </c>
    </row>
    <row r="127" spans="1:5" x14ac:dyDescent="0.25">
      <c r="A127" s="163" t="s">
        <v>194</v>
      </c>
      <c r="B127" s="163" t="s">
        <v>179</v>
      </c>
      <c r="C127" s="163" t="s">
        <v>174</v>
      </c>
      <c r="D127" s="163">
        <v>58337585.289997905</v>
      </c>
      <c r="E12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43160</v>
      </c>
    </row>
    <row r="128" spans="1:5" x14ac:dyDescent="0.25">
      <c r="A128" s="163" t="s">
        <v>194</v>
      </c>
      <c r="B128" s="163" t="s">
        <v>180</v>
      </c>
      <c r="C128" s="163" t="s">
        <v>174</v>
      </c>
      <c r="D128" s="163">
        <v>49556682.980001532</v>
      </c>
      <c r="E12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43191</v>
      </c>
    </row>
    <row r="129" spans="1:5" x14ac:dyDescent="0.25">
      <c r="A129" s="163" t="s">
        <v>194</v>
      </c>
      <c r="B129" s="163" t="s">
        <v>181</v>
      </c>
      <c r="C129" s="163" t="s">
        <v>174</v>
      </c>
      <c r="D129" s="163">
        <v>48439552.080002017</v>
      </c>
      <c r="E12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43221</v>
      </c>
    </row>
    <row r="130" spans="1:5" x14ac:dyDescent="0.25">
      <c r="A130" s="163" t="s">
        <v>194</v>
      </c>
      <c r="B130" s="163" t="s">
        <v>182</v>
      </c>
      <c r="C130" s="163" t="s">
        <v>174</v>
      </c>
      <c r="D130" s="163">
        <v>48931896.750001758</v>
      </c>
      <c r="E13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43252</v>
      </c>
    </row>
    <row r="131" spans="1:5" x14ac:dyDescent="0.25">
      <c r="A131" s="163" t="s">
        <v>194</v>
      </c>
      <c r="B131" s="163" t="s">
        <v>183</v>
      </c>
      <c r="C131" s="163" t="s">
        <v>174</v>
      </c>
      <c r="D131" s="163">
        <v>51994215.189998813</v>
      </c>
      <c r="E13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43282</v>
      </c>
    </row>
    <row r="132" spans="1:5" x14ac:dyDescent="0.25">
      <c r="A132" s="163" t="s">
        <v>194</v>
      </c>
      <c r="B132" s="163" t="s">
        <v>184</v>
      </c>
      <c r="C132" s="163" t="s">
        <v>174</v>
      </c>
      <c r="D132" s="163">
        <v>49308542.329999469</v>
      </c>
      <c r="E13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43313</v>
      </c>
    </row>
    <row r="133" spans="1:5" x14ac:dyDescent="0.25">
      <c r="A133" s="163" t="s">
        <v>194</v>
      </c>
      <c r="B133" s="163" t="s">
        <v>185</v>
      </c>
      <c r="C133" s="163" t="s">
        <v>174</v>
      </c>
      <c r="D133" s="163">
        <v>49074152.899998568</v>
      </c>
      <c r="E13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43344</v>
      </c>
    </row>
    <row r="134" spans="1:5" x14ac:dyDescent="0.25">
      <c r="A134" s="163" t="s">
        <v>195</v>
      </c>
      <c r="B134" s="163" t="s">
        <v>173</v>
      </c>
      <c r="C134" s="163" t="s">
        <v>174</v>
      </c>
      <c r="D134" s="163">
        <v>40133527.32000012</v>
      </c>
      <c r="E13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43374</v>
      </c>
    </row>
    <row r="135" spans="1:5" x14ac:dyDescent="0.25">
      <c r="A135" s="163" t="s">
        <v>195</v>
      </c>
      <c r="B135" s="163" t="s">
        <v>175</v>
      </c>
      <c r="C135" s="163" t="s">
        <v>174</v>
      </c>
      <c r="D135" s="163">
        <v>47116573.220002659</v>
      </c>
      <c r="E13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43405</v>
      </c>
    </row>
    <row r="136" spans="1:5" x14ac:dyDescent="0.25">
      <c r="A136" s="163" t="s">
        <v>195</v>
      </c>
      <c r="B136" s="163" t="s">
        <v>176</v>
      </c>
      <c r="C136" s="163" t="s">
        <v>174</v>
      </c>
      <c r="D136" s="163">
        <v>55200811.599999569</v>
      </c>
      <c r="E13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43435</v>
      </c>
    </row>
    <row r="137" spans="1:5" x14ac:dyDescent="0.25">
      <c r="A137" s="163" t="s">
        <v>195</v>
      </c>
      <c r="B137" s="163" t="s">
        <v>177</v>
      </c>
      <c r="C137" s="163" t="s">
        <v>174</v>
      </c>
      <c r="D137" s="163">
        <v>44861335.989997499</v>
      </c>
      <c r="E13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43466</v>
      </c>
    </row>
    <row r="138" spans="1:5" x14ac:dyDescent="0.25">
      <c r="A138" s="163" t="s">
        <v>195</v>
      </c>
      <c r="B138" s="163" t="s">
        <v>178</v>
      </c>
      <c r="C138" s="163" t="s">
        <v>174</v>
      </c>
      <c r="D138" s="163">
        <v>53087162.960001081</v>
      </c>
      <c r="E13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43497</v>
      </c>
    </row>
    <row r="139" spans="1:5" x14ac:dyDescent="0.25">
      <c r="A139" s="163" t="s">
        <v>195</v>
      </c>
      <c r="B139" s="163" t="s">
        <v>179</v>
      </c>
      <c r="C139" s="163" t="s">
        <v>174</v>
      </c>
      <c r="D139" s="163">
        <v>68591698.639998555</v>
      </c>
      <c r="E13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43525</v>
      </c>
    </row>
    <row r="140" spans="1:5" x14ac:dyDescent="0.25">
      <c r="A140" s="163" t="s">
        <v>195</v>
      </c>
      <c r="B140" s="163" t="s">
        <v>180</v>
      </c>
      <c r="C140" s="163" t="s">
        <v>174</v>
      </c>
      <c r="D140" s="163">
        <v>55580150.839999415</v>
      </c>
      <c r="E14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43556</v>
      </c>
    </row>
    <row r="141" spans="1:5" x14ac:dyDescent="0.25">
      <c r="A141" s="163" t="s">
        <v>195</v>
      </c>
      <c r="B141" s="163" t="s">
        <v>181</v>
      </c>
      <c r="C141" s="163" t="s">
        <v>174</v>
      </c>
      <c r="D141" s="163">
        <v>60000399.334999487</v>
      </c>
      <c r="E14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43586</v>
      </c>
    </row>
    <row r="142" spans="1:5" x14ac:dyDescent="0.25">
      <c r="A142" s="163" t="s">
        <v>195</v>
      </c>
      <c r="B142" s="163" t="s">
        <v>182</v>
      </c>
      <c r="C142" s="163" t="s">
        <v>174</v>
      </c>
      <c r="D142" s="163">
        <v>57958637.219997749</v>
      </c>
      <c r="E14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43617</v>
      </c>
    </row>
    <row r="143" spans="1:5" x14ac:dyDescent="0.25">
      <c r="A143" s="163" t="s">
        <v>195</v>
      </c>
      <c r="B143" s="163" t="s">
        <v>183</v>
      </c>
      <c r="C143" s="163" t="s">
        <v>174</v>
      </c>
      <c r="D143" s="163">
        <v>55085301.949999027</v>
      </c>
      <c r="E14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43647</v>
      </c>
    </row>
    <row r="144" spans="1:5" x14ac:dyDescent="0.25">
      <c r="A144" s="163" t="s">
        <v>195</v>
      </c>
      <c r="B144" s="163" t="s">
        <v>184</v>
      </c>
      <c r="C144" s="163" t="s">
        <v>174</v>
      </c>
      <c r="D144" s="163">
        <v>57906715.905000351</v>
      </c>
      <c r="E14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43678</v>
      </c>
    </row>
    <row r="145" spans="1:5" x14ac:dyDescent="0.25">
      <c r="A145" s="163" t="s">
        <v>195</v>
      </c>
      <c r="B145" s="163" t="s">
        <v>185</v>
      </c>
      <c r="C145" s="163" t="s">
        <v>174</v>
      </c>
      <c r="D145" s="163">
        <v>49193755.590000473</v>
      </c>
      <c r="E14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43709</v>
      </c>
    </row>
    <row r="146" spans="1:5" x14ac:dyDescent="0.25">
      <c r="A146" s="163" t="s">
        <v>196</v>
      </c>
      <c r="B146" s="163" t="s">
        <v>173</v>
      </c>
      <c r="C146" s="163" t="s">
        <v>174</v>
      </c>
      <c r="D146" s="163">
        <v>47709644.719999753</v>
      </c>
      <c r="E14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43739</v>
      </c>
    </row>
    <row r="147" spans="1:5" x14ac:dyDescent="0.25">
      <c r="A147" s="163" t="s">
        <v>196</v>
      </c>
      <c r="B147" s="163" t="s">
        <v>175</v>
      </c>
      <c r="C147" s="163" t="s">
        <v>174</v>
      </c>
      <c r="D147" s="163">
        <v>55891705.880003907</v>
      </c>
      <c r="E14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43770</v>
      </c>
    </row>
    <row r="148" spans="1:5" x14ac:dyDescent="0.25">
      <c r="A148" s="163" t="s">
        <v>196</v>
      </c>
      <c r="B148" s="163" t="s">
        <v>176</v>
      </c>
      <c r="C148" s="163" t="s">
        <v>174</v>
      </c>
      <c r="D148" s="163">
        <v>56748879.760000102</v>
      </c>
      <c r="E14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43800</v>
      </c>
    </row>
    <row r="149" spans="1:5" x14ac:dyDescent="0.25">
      <c r="A149" s="163" t="s">
        <v>196</v>
      </c>
      <c r="B149" s="163" t="s">
        <v>177</v>
      </c>
      <c r="C149" s="163" t="s">
        <v>174</v>
      </c>
      <c r="D149" s="163">
        <v>51911307.421999708</v>
      </c>
      <c r="E14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43831</v>
      </c>
    </row>
    <row r="150" spans="1:5" x14ac:dyDescent="0.25">
      <c r="A150" s="163" t="s">
        <v>196</v>
      </c>
      <c r="B150" s="163" t="s">
        <v>178</v>
      </c>
      <c r="C150" s="163" t="s">
        <v>174</v>
      </c>
      <c r="D150" s="163">
        <v>56280620.030001387</v>
      </c>
      <c r="E15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43862</v>
      </c>
    </row>
    <row r="151" spans="1:5" x14ac:dyDescent="0.25">
      <c r="A151" s="163" t="s">
        <v>196</v>
      </c>
      <c r="B151" s="163" t="s">
        <v>179</v>
      </c>
      <c r="C151" s="163" t="s">
        <v>174</v>
      </c>
      <c r="D151" s="163">
        <v>4598884.1000010232</v>
      </c>
      <c r="E15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43891</v>
      </c>
    </row>
    <row r="152" spans="1:5" x14ac:dyDescent="0.25">
      <c r="A152" s="163" t="s">
        <v>196</v>
      </c>
      <c r="B152" s="163" t="s">
        <v>180</v>
      </c>
      <c r="C152" s="163" t="s">
        <v>174</v>
      </c>
      <c r="D152" s="163">
        <v>-44847073.710000008</v>
      </c>
      <c r="E15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43922</v>
      </c>
    </row>
    <row r="153" spans="1:5" x14ac:dyDescent="0.25">
      <c r="A153" s="163" t="s">
        <v>196</v>
      </c>
      <c r="B153" s="163" t="s">
        <v>181</v>
      </c>
      <c r="C153" s="163" t="s">
        <v>174</v>
      </c>
      <c r="D153" s="163">
        <v>-27396642.389999889</v>
      </c>
      <c r="E15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43952</v>
      </c>
    </row>
    <row r="154" spans="1:5" x14ac:dyDescent="0.25">
      <c r="A154" s="163" t="s">
        <v>196</v>
      </c>
      <c r="B154" s="163" t="s">
        <v>182</v>
      </c>
      <c r="C154" s="163" t="s">
        <v>174</v>
      </c>
      <c r="D154" s="163">
        <v>63447765.48000031</v>
      </c>
      <c r="E15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43983</v>
      </c>
    </row>
    <row r="155" spans="1:5" x14ac:dyDescent="0.25">
      <c r="A155" s="163" t="s">
        <v>196</v>
      </c>
      <c r="B155" s="163" t="s">
        <v>183</v>
      </c>
      <c r="C155" s="163" t="s">
        <v>174</v>
      </c>
      <c r="D155" s="163">
        <v>73354644.260001346</v>
      </c>
      <c r="E15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44013</v>
      </c>
    </row>
    <row r="156" spans="1:5" x14ac:dyDescent="0.25">
      <c r="A156" s="163" t="s">
        <v>196</v>
      </c>
      <c r="B156" s="163" t="s">
        <v>184</v>
      </c>
      <c r="C156" s="163" t="s">
        <v>174</v>
      </c>
      <c r="D156" s="163">
        <v>76058215.119999453</v>
      </c>
      <c r="E15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44044</v>
      </c>
    </row>
    <row r="157" spans="1:5" x14ac:dyDescent="0.25">
      <c r="A157" s="163" t="s">
        <v>196</v>
      </c>
      <c r="B157" s="163" t="s">
        <v>185</v>
      </c>
      <c r="C157" s="163" t="s">
        <v>174</v>
      </c>
      <c r="D157" s="163">
        <v>74502719.460001096</v>
      </c>
      <c r="E15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44075</v>
      </c>
    </row>
    <row r="158" spans="1:5" x14ac:dyDescent="0.25">
      <c r="A158" s="163" t="s">
        <v>197</v>
      </c>
      <c r="B158" s="163" t="s">
        <v>173</v>
      </c>
      <c r="C158" s="163" t="s">
        <v>174</v>
      </c>
      <c r="D158" s="163">
        <v>66891284.689998403</v>
      </c>
      <c r="E15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44105</v>
      </c>
    </row>
    <row r="159" spans="1:5" x14ac:dyDescent="0.25">
      <c r="A159" s="163" t="s">
        <v>197</v>
      </c>
      <c r="B159" s="163" t="s">
        <v>175</v>
      </c>
      <c r="C159" s="163" t="s">
        <v>174</v>
      </c>
      <c r="D159" s="163">
        <v>56427994.130000256</v>
      </c>
      <c r="E15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44136</v>
      </c>
    </row>
    <row r="160" spans="1:5" x14ac:dyDescent="0.25">
      <c r="A160" s="163" t="s">
        <v>197</v>
      </c>
      <c r="B160" s="163" t="s">
        <v>176</v>
      </c>
      <c r="C160" s="163" t="s">
        <v>174</v>
      </c>
      <c r="D160" s="163">
        <v>53849094.450002871</v>
      </c>
      <c r="E16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44166</v>
      </c>
    </row>
    <row r="161" spans="1:5" x14ac:dyDescent="0.25">
      <c r="A161" s="163" t="s">
        <v>197</v>
      </c>
      <c r="B161" s="163" t="s">
        <v>177</v>
      </c>
      <c r="C161" s="163" t="s">
        <v>174</v>
      </c>
      <c r="D161" s="163">
        <v>74029095.180000469</v>
      </c>
      <c r="E16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44197</v>
      </c>
    </row>
    <row r="162" spans="1:5" x14ac:dyDescent="0.25">
      <c r="A162" s="163" t="s">
        <v>197</v>
      </c>
      <c r="B162" s="163" t="s">
        <v>178</v>
      </c>
      <c r="C162" s="163" t="s">
        <v>174</v>
      </c>
      <c r="D162" s="163">
        <v>52696779.860000715</v>
      </c>
      <c r="E16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44228</v>
      </c>
    </row>
    <row r="163" spans="1:5" x14ac:dyDescent="0.25">
      <c r="A163" s="163" t="s">
        <v>197</v>
      </c>
      <c r="B163" s="163" t="s">
        <v>179</v>
      </c>
      <c r="C163" s="163" t="s">
        <v>174</v>
      </c>
      <c r="D163" s="163">
        <v>98883641.519998446</v>
      </c>
      <c r="E16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44256</v>
      </c>
    </row>
    <row r="164" spans="1:5" x14ac:dyDescent="0.25">
      <c r="A164" s="163" t="s">
        <v>197</v>
      </c>
      <c r="B164" s="163" t="s">
        <v>180</v>
      </c>
      <c r="C164" s="163" t="s">
        <v>174</v>
      </c>
      <c r="D164" s="163">
        <v>100940295.04999952</v>
      </c>
      <c r="E16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44287</v>
      </c>
    </row>
    <row r="165" spans="1:5" x14ac:dyDescent="0.25">
      <c r="A165" s="163" t="s">
        <v>197</v>
      </c>
      <c r="B165" s="163" t="s">
        <v>181</v>
      </c>
      <c r="C165" s="163" t="s">
        <v>174</v>
      </c>
      <c r="D165" s="163">
        <v>101205179.63000157</v>
      </c>
      <c r="E16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44317</v>
      </c>
    </row>
    <row r="166" spans="1:5" x14ac:dyDescent="0.25">
      <c r="A166" s="163" t="s">
        <v>197</v>
      </c>
      <c r="B166" s="163" t="s">
        <v>182</v>
      </c>
      <c r="C166" s="163" t="s">
        <v>174</v>
      </c>
      <c r="D166" s="163">
        <v>83695749.819998488</v>
      </c>
      <c r="E16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44348</v>
      </c>
    </row>
    <row r="167" spans="1:5" x14ac:dyDescent="0.25">
      <c r="A167" s="163" t="s">
        <v>197</v>
      </c>
      <c r="B167" s="163" t="s">
        <v>183</v>
      </c>
      <c r="C167" s="163" t="s">
        <v>174</v>
      </c>
      <c r="D167" s="163">
        <v>93287675.049998417</v>
      </c>
      <c r="E16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44378</v>
      </c>
    </row>
    <row r="168" spans="1:5" x14ac:dyDescent="0.25">
      <c r="A168" s="163" t="s">
        <v>197</v>
      </c>
      <c r="B168" s="163" t="s">
        <v>184</v>
      </c>
      <c r="C168" s="163" t="s">
        <v>174</v>
      </c>
      <c r="D168" s="163">
        <v>75091202.030001283</v>
      </c>
      <c r="E16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44409</v>
      </c>
    </row>
    <row r="169" spans="1:5" x14ac:dyDescent="0.25">
      <c r="A169" s="163" t="s">
        <v>197</v>
      </c>
      <c r="B169" s="163" t="s">
        <v>185</v>
      </c>
      <c r="C169" s="163" t="s">
        <v>174</v>
      </c>
      <c r="D169" s="163">
        <v>73851961.520001277</v>
      </c>
      <c r="E16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44440</v>
      </c>
    </row>
    <row r="170" spans="1:5" x14ac:dyDescent="0.25">
      <c r="A170" s="163" t="s">
        <v>198</v>
      </c>
      <c r="B170" s="163" t="s">
        <v>173</v>
      </c>
      <c r="C170" s="163" t="s">
        <v>174</v>
      </c>
      <c r="D170" s="163">
        <v>80080990.409998491</v>
      </c>
      <c r="E17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44470</v>
      </c>
    </row>
    <row r="171" spans="1:5" x14ac:dyDescent="0.25">
      <c r="A171" s="163" t="s">
        <v>198</v>
      </c>
      <c r="B171" s="163" t="s">
        <v>175</v>
      </c>
      <c r="C171" s="163" t="s">
        <v>174</v>
      </c>
      <c r="D171" s="163">
        <v>74157600.060001552</v>
      </c>
      <c r="E17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44501</v>
      </c>
    </row>
    <row r="172" spans="1:5" x14ac:dyDescent="0.25">
      <c r="A172" s="163" t="s">
        <v>198</v>
      </c>
      <c r="B172" s="163" t="s">
        <v>176</v>
      </c>
      <c r="C172" s="163" t="s">
        <v>174</v>
      </c>
      <c r="D172" s="163">
        <v>82490062.590001851</v>
      </c>
      <c r="E17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44531</v>
      </c>
    </row>
    <row r="173" spans="1:5" x14ac:dyDescent="0.25">
      <c r="A173" s="163" t="s">
        <v>198</v>
      </c>
      <c r="B173" s="163" t="s">
        <v>177</v>
      </c>
      <c r="C173" s="163" t="s">
        <v>174</v>
      </c>
      <c r="D173" s="163">
        <v>74764659.310000032</v>
      </c>
      <c r="E17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44562</v>
      </c>
    </row>
    <row r="174" spans="1:5" x14ac:dyDescent="0.25">
      <c r="A174" s="163" t="s">
        <v>198</v>
      </c>
      <c r="B174" s="163" t="s">
        <v>178</v>
      </c>
      <c r="C174" s="163" t="s">
        <v>174</v>
      </c>
      <c r="D174" s="163">
        <v>68453775.260000914</v>
      </c>
      <c r="E17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44593</v>
      </c>
    </row>
    <row r="175" spans="1:5" x14ac:dyDescent="0.25">
      <c r="A175" s="163" t="s">
        <v>198</v>
      </c>
      <c r="B175" s="163" t="s">
        <v>179</v>
      </c>
      <c r="C175" s="163" t="s">
        <v>174</v>
      </c>
      <c r="D175" s="163">
        <v>89436465.569999918</v>
      </c>
      <c r="E17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44621</v>
      </c>
    </row>
    <row r="176" spans="1:5" x14ac:dyDescent="0.25">
      <c r="A176" s="163" t="s">
        <v>198</v>
      </c>
      <c r="B176" s="163" t="s">
        <v>180</v>
      </c>
      <c r="C176" s="163" t="s">
        <v>174</v>
      </c>
      <c r="D176" s="163">
        <v>86365741.870001465</v>
      </c>
      <c r="E17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44652</v>
      </c>
    </row>
    <row r="177" spans="1:5" x14ac:dyDescent="0.25">
      <c r="A177" s="163" t="s">
        <v>198</v>
      </c>
      <c r="B177" s="163" t="s">
        <v>181</v>
      </c>
      <c r="C177" s="163" t="s">
        <v>174</v>
      </c>
      <c r="D177" s="163">
        <v>88317198.999999285</v>
      </c>
      <c r="E17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44682</v>
      </c>
    </row>
    <row r="178" spans="1:5" x14ac:dyDescent="0.25">
      <c r="A178" s="163" t="s">
        <v>198</v>
      </c>
      <c r="B178" s="163" t="s">
        <v>182</v>
      </c>
      <c r="C178" s="163" t="s">
        <v>174</v>
      </c>
      <c r="D178" s="163">
        <v>71352750.4100025</v>
      </c>
      <c r="E17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44713</v>
      </c>
    </row>
    <row r="179" spans="1:5" x14ac:dyDescent="0.25">
      <c r="A179" s="163" t="s">
        <v>198</v>
      </c>
      <c r="B179" s="163" t="s">
        <v>183</v>
      </c>
      <c r="C179" s="163" t="s">
        <v>174</v>
      </c>
      <c r="D179" s="163">
        <v>89883658.949999183</v>
      </c>
      <c r="E17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44743</v>
      </c>
    </row>
    <row r="180" spans="1:5" x14ac:dyDescent="0.25">
      <c r="A180" s="163" t="s">
        <v>198</v>
      </c>
      <c r="B180" s="163" t="s">
        <v>184</v>
      </c>
      <c r="C180" s="163" t="s">
        <v>174</v>
      </c>
      <c r="D180" s="163">
        <v>75576645.779999793</v>
      </c>
      <c r="E18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44774</v>
      </c>
    </row>
    <row r="181" spans="1:5" x14ac:dyDescent="0.25">
      <c r="A181" s="163" t="s">
        <v>198</v>
      </c>
      <c r="B181" s="163" t="s">
        <v>185</v>
      </c>
      <c r="C181" s="163" t="s">
        <v>174</v>
      </c>
      <c r="D181" s="163">
        <v>72414220.889997393</v>
      </c>
      <c r="E18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44805</v>
      </c>
    </row>
    <row r="182" spans="1:5" x14ac:dyDescent="0.25">
      <c r="A182" s="163" t="s">
        <v>199</v>
      </c>
      <c r="B182" s="163" t="s">
        <v>173</v>
      </c>
      <c r="C182" s="163" t="s">
        <v>174</v>
      </c>
      <c r="D182" s="163">
        <v>71384219.710001633</v>
      </c>
      <c r="E18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44835</v>
      </c>
    </row>
    <row r="183" spans="1:5" x14ac:dyDescent="0.25">
      <c r="A183" s="163" t="s">
        <v>199</v>
      </c>
      <c r="B183" s="163" t="s">
        <v>175</v>
      </c>
      <c r="C183" s="163" t="s">
        <v>174</v>
      </c>
      <c r="D183" s="163">
        <v>73720648.349998429</v>
      </c>
      <c r="E18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44866</v>
      </c>
    </row>
    <row r="184" spans="1:5" x14ac:dyDescent="0.25">
      <c r="A184" s="163" t="s">
        <v>199</v>
      </c>
      <c r="B184" s="163" t="s">
        <v>176</v>
      </c>
      <c r="C184" s="163" t="s">
        <v>174</v>
      </c>
      <c r="D184" s="163">
        <v>83243400.149998486</v>
      </c>
      <c r="E18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44896</v>
      </c>
    </row>
    <row r="185" spans="1:5" x14ac:dyDescent="0.25">
      <c r="A185" s="163" t="s">
        <v>199</v>
      </c>
      <c r="B185" s="163" t="s">
        <v>177</v>
      </c>
      <c r="C185" s="163" t="s">
        <v>174</v>
      </c>
      <c r="D185" s="163">
        <v>78921027.60000211</v>
      </c>
      <c r="E18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44927</v>
      </c>
    </row>
    <row r="186" spans="1:5" x14ac:dyDescent="0.25">
      <c r="A186" s="163" t="s">
        <v>199</v>
      </c>
      <c r="B186" s="163" t="s">
        <v>178</v>
      </c>
      <c r="C186" s="163" t="s">
        <v>174</v>
      </c>
      <c r="D186" s="163">
        <v>79406931.430002794</v>
      </c>
      <c r="E18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44958</v>
      </c>
    </row>
    <row r="187" spans="1:5" x14ac:dyDescent="0.25">
      <c r="A187" s="163" t="s">
        <v>199</v>
      </c>
      <c r="B187" s="163" t="s">
        <v>179</v>
      </c>
      <c r="C187" s="163" t="s">
        <v>174</v>
      </c>
      <c r="D187" s="163">
        <v>90119862.520002037</v>
      </c>
      <c r="E18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44986</v>
      </c>
    </row>
    <row r="188" spans="1:5" x14ac:dyDescent="0.25">
      <c r="A188" s="163" t="s">
        <v>199</v>
      </c>
      <c r="B188" s="163" t="s">
        <v>180</v>
      </c>
      <c r="C188" s="163" t="s">
        <v>174</v>
      </c>
      <c r="D188" s="163">
        <v>86359744.780000284</v>
      </c>
      <c r="E18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45017</v>
      </c>
    </row>
    <row r="189" spans="1:5" x14ac:dyDescent="0.25">
      <c r="A189" s="163" t="s">
        <v>199</v>
      </c>
      <c r="B189" s="163" t="s">
        <v>181</v>
      </c>
      <c r="C189" s="163" t="s">
        <v>174</v>
      </c>
      <c r="D189" s="163">
        <v>83332057.879997984</v>
      </c>
      <c r="E18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45047</v>
      </c>
    </row>
    <row r="190" spans="1:5" x14ac:dyDescent="0.25">
      <c r="A190" s="163" t="s">
        <v>199</v>
      </c>
      <c r="B190" s="163" t="s">
        <v>182</v>
      </c>
      <c r="C190" s="163" t="s">
        <v>174</v>
      </c>
      <c r="D190" s="163">
        <v>75861742.089999422</v>
      </c>
      <c r="E19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45078</v>
      </c>
    </row>
    <row r="191" spans="1:5" x14ac:dyDescent="0.25">
      <c r="A191" s="163" t="s">
        <v>199</v>
      </c>
      <c r="B191" s="163" t="s">
        <v>183</v>
      </c>
      <c r="C191" s="163" t="s">
        <v>174</v>
      </c>
      <c r="D191" s="163">
        <v>91151832.689998135</v>
      </c>
      <c r="E19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45108</v>
      </c>
    </row>
    <row r="192" spans="1:5" x14ac:dyDescent="0.25">
      <c r="A192" s="163" t="s">
        <v>199</v>
      </c>
      <c r="B192" s="163" t="s">
        <v>184</v>
      </c>
      <c r="C192" s="163" t="s">
        <v>174</v>
      </c>
      <c r="D192" s="163">
        <v>78525810.399999455</v>
      </c>
      <c r="E19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45139</v>
      </c>
    </row>
    <row r="193" spans="1:5" x14ac:dyDescent="0.25">
      <c r="A193" s="163" t="s">
        <v>199</v>
      </c>
      <c r="B193" s="163" t="s">
        <v>185</v>
      </c>
      <c r="C193" s="163" t="s">
        <v>174</v>
      </c>
      <c r="D193" s="163">
        <v>78096776.660000041</v>
      </c>
      <c r="E19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45170</v>
      </c>
    </row>
    <row r="194" spans="1:5" x14ac:dyDescent="0.25">
      <c r="A194" s="163" t="s">
        <v>200</v>
      </c>
      <c r="B194" s="163" t="s">
        <v>173</v>
      </c>
      <c r="C194" s="163" t="s">
        <v>174</v>
      </c>
      <c r="D194" s="163">
        <v>70489728.089999273</v>
      </c>
      <c r="E19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45200</v>
      </c>
    </row>
    <row r="195" spans="1:5" x14ac:dyDescent="0.25">
      <c r="A195" s="163" t="s">
        <v>200</v>
      </c>
      <c r="B195" s="163" t="s">
        <v>175</v>
      </c>
      <c r="C195" s="163" t="s">
        <v>174</v>
      </c>
      <c r="D195" s="163">
        <v>72578351.200000018</v>
      </c>
      <c r="E19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45231</v>
      </c>
    </row>
    <row r="196" spans="1:5" x14ac:dyDescent="0.25">
      <c r="A196" s="163" t="s">
        <v>200</v>
      </c>
      <c r="B196" s="163" t="s">
        <v>176</v>
      </c>
      <c r="C196" s="163" t="s">
        <v>174</v>
      </c>
      <c r="D196" s="163">
        <v>81725842.700001478</v>
      </c>
      <c r="E19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45261</v>
      </c>
    </row>
    <row r="197" spans="1:5" x14ac:dyDescent="0.25">
      <c r="A197" s="163" t="s">
        <v>200</v>
      </c>
      <c r="B197" s="163" t="s">
        <v>177</v>
      </c>
      <c r="C197" s="163" t="s">
        <v>174</v>
      </c>
      <c r="D197" s="163">
        <v>63327726.130000204</v>
      </c>
      <c r="E19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45292</v>
      </c>
    </row>
    <row r="198" spans="1:5" x14ac:dyDescent="0.25">
      <c r="A198" s="163" t="s">
        <v>200</v>
      </c>
      <c r="B198" s="163" t="s">
        <v>178</v>
      </c>
      <c r="C198" s="163" t="s">
        <v>174</v>
      </c>
      <c r="D198" s="163">
        <v>76079278.129999682</v>
      </c>
      <c r="E19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45323</v>
      </c>
    </row>
    <row r="199" spans="1:5" x14ac:dyDescent="0.25">
      <c r="A199" s="163" t="s">
        <v>200</v>
      </c>
      <c r="B199" s="163" t="s">
        <v>179</v>
      </c>
      <c r="C199" s="163" t="s">
        <v>174</v>
      </c>
      <c r="D199" s="163">
        <v>95484071.72999914</v>
      </c>
      <c r="E19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45352</v>
      </c>
    </row>
    <row r="200" spans="1:5" x14ac:dyDescent="0.25">
      <c r="A200" s="163" t="s">
        <v>200</v>
      </c>
      <c r="B200" s="163" t="s">
        <v>180</v>
      </c>
      <c r="C200" s="163" t="s">
        <v>174</v>
      </c>
      <c r="D200" s="163">
        <v>73157948.050000027</v>
      </c>
      <c r="E20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45383</v>
      </c>
    </row>
    <row r="201" spans="1:5" x14ac:dyDescent="0.25">
      <c r="A201" s="163" t="s">
        <v>200</v>
      </c>
      <c r="B201" s="163" t="s">
        <v>181</v>
      </c>
      <c r="C201" s="163" t="s">
        <v>174</v>
      </c>
      <c r="D201" s="163">
        <v>82887881.71000202</v>
      </c>
      <c r="E20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45413</v>
      </c>
    </row>
    <row r="202" spans="1:5" x14ac:dyDescent="0.25">
      <c r="A202" s="163" t="s">
        <v>200</v>
      </c>
      <c r="B202" s="163" t="s">
        <v>182</v>
      </c>
      <c r="C202" s="163" t="s">
        <v>174</v>
      </c>
      <c r="D202" s="163">
        <v>77723562.339999408</v>
      </c>
      <c r="E20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45444</v>
      </c>
    </row>
    <row r="203" spans="1:5" x14ac:dyDescent="0.25">
      <c r="A203" s="163" t="s">
        <v>200</v>
      </c>
      <c r="B203" s="163" t="s">
        <v>183</v>
      </c>
      <c r="C203" s="163" t="s">
        <v>174</v>
      </c>
      <c r="D203" s="163">
        <v>75838705.760000393</v>
      </c>
      <c r="E20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45474</v>
      </c>
    </row>
    <row r="204" spans="1:5" x14ac:dyDescent="0.25">
      <c r="A204" s="163" t="s">
        <v>200</v>
      </c>
      <c r="B204" s="163" t="s">
        <v>184</v>
      </c>
      <c r="C204" s="163" t="s">
        <v>174</v>
      </c>
      <c r="D204" s="163">
        <v>78479360.530001789</v>
      </c>
      <c r="E20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45505</v>
      </c>
    </row>
    <row r="205" spans="1:5" x14ac:dyDescent="0.25">
      <c r="A205" s="163" t="s">
        <v>200</v>
      </c>
      <c r="B205" s="163" t="s">
        <v>185</v>
      </c>
      <c r="C205" s="163" t="s">
        <v>174</v>
      </c>
      <c r="D205" s="163">
        <v>59834985.050002553</v>
      </c>
      <c r="E20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45536</v>
      </c>
    </row>
    <row r="206" spans="1:5" x14ac:dyDescent="0.25">
      <c r="A206" s="163" t="s">
        <v>201</v>
      </c>
      <c r="B206" s="163" t="s">
        <v>173</v>
      </c>
      <c r="C206" s="163" t="s">
        <v>174</v>
      </c>
      <c r="D206" s="163">
        <v>71536221.919998154</v>
      </c>
      <c r="E20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45566</v>
      </c>
    </row>
    <row r="207" spans="1:5" x14ac:dyDescent="0.25">
      <c r="A207" s="163" t="s">
        <v>201</v>
      </c>
      <c r="B207" s="163" t="s">
        <v>175</v>
      </c>
      <c r="C207" s="163" t="s">
        <v>174</v>
      </c>
      <c r="D207" s="163">
        <v>79864205.500001937</v>
      </c>
      <c r="E20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45597</v>
      </c>
    </row>
    <row r="208" spans="1:5" x14ac:dyDescent="0.25">
      <c r="A208" s="163" t="s">
        <v>201</v>
      </c>
      <c r="B208" s="163" t="s">
        <v>176</v>
      </c>
      <c r="C208" s="163" t="s">
        <v>174</v>
      </c>
      <c r="D208" s="163">
        <v>78776499.71000053</v>
      </c>
      <c r="E208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45627</v>
      </c>
    </row>
    <row r="209" spans="1:5" x14ac:dyDescent="0.25">
      <c r="A209" s="163" t="s">
        <v>201</v>
      </c>
      <c r="B209" s="163" t="s">
        <v>177</v>
      </c>
      <c r="C209" s="163" t="s">
        <v>174</v>
      </c>
      <c r="D209" s="163">
        <v>68972143.310000837</v>
      </c>
      <c r="E209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45658</v>
      </c>
    </row>
    <row r="210" spans="1:5" x14ac:dyDescent="0.25">
      <c r="A210" s="163" t="s">
        <v>201</v>
      </c>
      <c r="B210" s="163" t="s">
        <v>178</v>
      </c>
      <c r="C210" s="163" t="s">
        <v>174</v>
      </c>
      <c r="D210" s="163">
        <v>71270830.109999254</v>
      </c>
      <c r="E210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45689</v>
      </c>
    </row>
    <row r="211" spans="1:5" x14ac:dyDescent="0.25">
      <c r="A211" s="163" t="s">
        <v>201</v>
      </c>
      <c r="B211" s="163" t="s">
        <v>179</v>
      </c>
      <c r="C211" s="163" t="s">
        <v>174</v>
      </c>
      <c r="D211" s="163">
        <v>91126090.760000348</v>
      </c>
      <c r="E211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45717</v>
      </c>
    </row>
    <row r="212" spans="1:5" x14ac:dyDescent="0.25">
      <c r="A212" s="163" t="s">
        <v>201</v>
      </c>
      <c r="B212" s="163" t="s">
        <v>180</v>
      </c>
      <c r="C212" s="163" t="s">
        <v>174</v>
      </c>
      <c r="D212" s="163">
        <v>78110386.570000008</v>
      </c>
      <c r="E212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45748</v>
      </c>
    </row>
    <row r="213" spans="1:5" x14ac:dyDescent="0.25">
      <c r="A213" s="163" t="s">
        <v>201</v>
      </c>
      <c r="B213" s="163" t="s">
        <v>181</v>
      </c>
      <c r="C213" s="163" t="s">
        <v>174</v>
      </c>
      <c r="D213" s="163">
        <v>88763824.370001256</v>
      </c>
      <c r="E213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45778</v>
      </c>
    </row>
    <row r="214" spans="1:5" x14ac:dyDescent="0.25">
      <c r="A214" s="163" t="s">
        <v>201</v>
      </c>
      <c r="B214" s="163" t="s">
        <v>182</v>
      </c>
      <c r="C214" s="163" t="s">
        <v>174</v>
      </c>
      <c r="D214" s="163">
        <v>79984462.480001196</v>
      </c>
      <c r="E214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45809</v>
      </c>
    </row>
    <row r="215" spans="1:5" x14ac:dyDescent="0.25">
      <c r="A215" s="163" t="s">
        <v>201</v>
      </c>
      <c r="B215" s="163" t="s">
        <v>183</v>
      </c>
      <c r="C215" s="163" t="s">
        <v>174</v>
      </c>
      <c r="D215" s="163">
        <v>86926129.98000364</v>
      </c>
      <c r="E215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45839</v>
      </c>
    </row>
    <row r="216" spans="1:5" x14ac:dyDescent="0.25">
      <c r="A216" s="163" t="s">
        <v>201</v>
      </c>
      <c r="B216" s="163" t="s">
        <v>184</v>
      </c>
      <c r="C216" s="163" t="s">
        <v>174</v>
      </c>
      <c r="D216" s="163">
        <v>92843839.250001296</v>
      </c>
      <c r="E216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45870</v>
      </c>
    </row>
    <row r="217" spans="1:5" x14ac:dyDescent="0.25">
      <c r="A217" s="163" t="s">
        <v>201</v>
      </c>
      <c r="B217" s="163" t="s">
        <v>185</v>
      </c>
      <c r="C217" s="163" t="s">
        <v>174</v>
      </c>
      <c r="D217" s="163"/>
      <c r="E217" s="164">
        <f>DATE(df_net_income_actual[[#This Row],[Fiscal Year]] + VLOOKUP(df_net_income_actual[[#This Row],[Fiscal Month]], Table9[[Month Name]:[FY]], COLUMNS(Table9[[Month Name]:[FY]]), FALSE), VLOOKUP(df_net_income_actual[[#This Row],[Fiscal Month]], Table9[[Month Name]:[Month]], COLUMNS(Table9[[Month Name]:[Month]]), FALSE), 1)</f>
        <v>45901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FF1C-0EF8-44FC-83D9-474F936CCFF1}">
  <sheetPr>
    <tabColor theme="2"/>
  </sheetPr>
  <dimension ref="B2:F953"/>
  <sheetViews>
    <sheetView workbookViewId="0">
      <selection activeCell="E12" sqref="E12"/>
    </sheetView>
  </sheetViews>
  <sheetFormatPr defaultRowHeight="15" x14ac:dyDescent="0.25"/>
  <cols>
    <col min="1" max="1" width="2.7109375" style="13" customWidth="1"/>
    <col min="2" max="2" width="15.85546875" style="13" customWidth="1"/>
    <col min="3" max="4" width="12.7109375" style="13" customWidth="1"/>
    <col min="5" max="6" width="18.7109375" style="13" customWidth="1"/>
    <col min="7" max="16384" width="9.140625" style="13"/>
  </cols>
  <sheetData>
    <row r="2" spans="2:6" x14ac:dyDescent="0.25">
      <c r="B2" s="13" t="s">
        <v>143</v>
      </c>
      <c r="C2" s="13" t="s">
        <v>144</v>
      </c>
    </row>
    <row r="3" spans="2:6" x14ac:dyDescent="0.25">
      <c r="B3" s="153" t="s">
        <v>145</v>
      </c>
      <c r="C3" s="153" t="s">
        <v>146</v>
      </c>
    </row>
    <row r="4" spans="2:6" x14ac:dyDescent="0.25">
      <c r="B4" s="13" t="s">
        <v>147</v>
      </c>
      <c r="C4" s="13" t="s">
        <v>117</v>
      </c>
    </row>
    <row r="5" spans="2:6" x14ac:dyDescent="0.25">
      <c r="B5" s="13" t="s">
        <v>148</v>
      </c>
      <c r="C5" s="154" t="s">
        <v>149</v>
      </c>
    </row>
    <row r="7" spans="2:6" s="155" customFormat="1" ht="30" x14ac:dyDescent="0.25">
      <c r="E7" s="155" t="s">
        <v>150</v>
      </c>
      <c r="F7" s="155" t="s">
        <v>151</v>
      </c>
    </row>
    <row r="8" spans="2:6" x14ac:dyDescent="0.25">
      <c r="E8" s="156">
        <v>3</v>
      </c>
      <c r="F8" s="157">
        <v>0.02</v>
      </c>
    </row>
    <row r="10" spans="2:6" ht="45" x14ac:dyDescent="0.25">
      <c r="B10" s="158" t="s">
        <v>168</v>
      </c>
      <c r="C10" s="158" t="s">
        <v>117</v>
      </c>
      <c r="D10" s="158" t="s">
        <v>29</v>
      </c>
      <c r="E10" s="159" t="s">
        <v>118</v>
      </c>
      <c r="F10" s="160" t="s">
        <v>152</v>
      </c>
    </row>
    <row r="11" spans="2:6" x14ac:dyDescent="0.25">
      <c r="B11" s="17">
        <v>17168</v>
      </c>
      <c r="C11" s="161">
        <v>21.48</v>
      </c>
      <c r="D11" s="13">
        <f>YEAR(df_inflation[[#This Row],[Calendar Date]])</f>
        <v>1947</v>
      </c>
      <c r="E11" s="162" t="str">
        <f ca="1">IFERROR( (df_inflation[[#This Row],[CPIAUCSL]] / OFFSET(df_inflation[[#This Row],[CPIAUCSL]], -36, 0))^(1/$E$8) - 1, "")</f>
        <v/>
      </c>
      <c r="F11" s="162" t="str">
        <f ca="1">IFERROR(df_inflation[[#This Row],[3 yr. Annual Change in CPI]] + $F$8, "")</f>
        <v/>
      </c>
    </row>
    <row r="12" spans="2:6" x14ac:dyDescent="0.25">
      <c r="B12" s="17">
        <v>17199</v>
      </c>
      <c r="C12" s="161">
        <v>21.62</v>
      </c>
      <c r="D12" s="13">
        <f>YEAR(df_inflation[[#This Row],[Calendar Date]])</f>
        <v>1947</v>
      </c>
      <c r="E12" s="162" t="str">
        <f ca="1">IFERROR( (df_inflation[[#This Row],[CPIAUCSL]] / OFFSET(df_inflation[[#This Row],[CPIAUCSL]], -36, 0))^(1/$E$8) - 1, "")</f>
        <v/>
      </c>
      <c r="F12" s="162" t="str">
        <f ca="1">IFERROR(df_inflation[[#This Row],[3 yr. Annual Change in CPI]] + $F$8, "")</f>
        <v/>
      </c>
    </row>
    <row r="13" spans="2:6" x14ac:dyDescent="0.25">
      <c r="B13" s="17">
        <v>17227</v>
      </c>
      <c r="C13" s="161">
        <v>22</v>
      </c>
      <c r="D13" s="13">
        <f>YEAR(df_inflation[[#This Row],[Calendar Date]])</f>
        <v>1947</v>
      </c>
      <c r="E13" s="162" t="str">
        <f ca="1">IFERROR( (df_inflation[[#This Row],[CPIAUCSL]] / OFFSET(df_inflation[[#This Row],[CPIAUCSL]], -36, 0))^(1/$E$8) - 1, "")</f>
        <v/>
      </c>
      <c r="F13" s="162" t="str">
        <f ca="1">IFERROR(df_inflation[[#This Row],[3 yr. Annual Change in CPI]] + $F$8, "")</f>
        <v/>
      </c>
    </row>
    <row r="14" spans="2:6" x14ac:dyDescent="0.25">
      <c r="B14" s="17">
        <v>17258</v>
      </c>
      <c r="C14" s="161">
        <v>22</v>
      </c>
      <c r="D14" s="13">
        <f>YEAR(df_inflation[[#This Row],[Calendar Date]])</f>
        <v>1947</v>
      </c>
      <c r="E14" s="162" t="str">
        <f ca="1">IFERROR( (df_inflation[[#This Row],[CPIAUCSL]] / OFFSET(df_inflation[[#This Row],[CPIAUCSL]], -36, 0))^(1/$E$8) - 1, "")</f>
        <v/>
      </c>
      <c r="F14" s="162" t="str">
        <f ca="1">IFERROR(df_inflation[[#This Row],[3 yr. Annual Change in CPI]] + $F$8, "")</f>
        <v/>
      </c>
    </row>
    <row r="15" spans="2:6" x14ac:dyDescent="0.25">
      <c r="B15" s="17">
        <v>17288</v>
      </c>
      <c r="C15" s="161">
        <v>21.95</v>
      </c>
      <c r="D15" s="13">
        <f>YEAR(df_inflation[[#This Row],[Calendar Date]])</f>
        <v>1947</v>
      </c>
      <c r="E15" s="162" t="str">
        <f ca="1">IFERROR( (df_inflation[[#This Row],[CPIAUCSL]] / OFFSET(df_inflation[[#This Row],[CPIAUCSL]], -36, 0))^(1/$E$8) - 1, "")</f>
        <v/>
      </c>
      <c r="F15" s="162" t="str">
        <f ca="1">IFERROR(df_inflation[[#This Row],[3 yr. Annual Change in CPI]] + $F$8, "")</f>
        <v/>
      </c>
    </row>
    <row r="16" spans="2:6" x14ac:dyDescent="0.25">
      <c r="B16" s="17">
        <v>17319</v>
      </c>
      <c r="C16" s="161">
        <v>22.08</v>
      </c>
      <c r="D16" s="13">
        <f>YEAR(df_inflation[[#This Row],[Calendar Date]])</f>
        <v>1947</v>
      </c>
      <c r="E16" s="162" t="str">
        <f ca="1">IFERROR( (df_inflation[[#This Row],[CPIAUCSL]] / OFFSET(df_inflation[[#This Row],[CPIAUCSL]], -36, 0))^(1/$E$8) - 1, "")</f>
        <v/>
      </c>
      <c r="F16" s="162" t="str">
        <f ca="1">IFERROR(df_inflation[[#This Row],[3 yr. Annual Change in CPI]] + $F$8, "")</f>
        <v/>
      </c>
    </row>
    <row r="17" spans="2:6" x14ac:dyDescent="0.25">
      <c r="B17" s="17">
        <v>17349</v>
      </c>
      <c r="C17" s="161">
        <v>22.23</v>
      </c>
      <c r="D17" s="13">
        <f>YEAR(df_inflation[[#This Row],[Calendar Date]])</f>
        <v>1947</v>
      </c>
      <c r="E17" s="162" t="str">
        <f ca="1">IFERROR( (df_inflation[[#This Row],[CPIAUCSL]] / OFFSET(df_inflation[[#This Row],[CPIAUCSL]], -36, 0))^(1/$E$8) - 1, "")</f>
        <v/>
      </c>
      <c r="F17" s="162" t="str">
        <f ca="1">IFERROR(df_inflation[[#This Row],[3 yr. Annual Change in CPI]] + $F$8, "")</f>
        <v/>
      </c>
    </row>
    <row r="18" spans="2:6" x14ac:dyDescent="0.25">
      <c r="B18" s="17">
        <v>17380</v>
      </c>
      <c r="C18" s="161">
        <v>22.4</v>
      </c>
      <c r="D18" s="13">
        <f>YEAR(df_inflation[[#This Row],[Calendar Date]])</f>
        <v>1947</v>
      </c>
      <c r="E18" s="162" t="str">
        <f ca="1">IFERROR( (df_inflation[[#This Row],[CPIAUCSL]] / OFFSET(df_inflation[[#This Row],[CPIAUCSL]], -36, 0))^(1/$E$8) - 1, "")</f>
        <v/>
      </c>
      <c r="F18" s="162" t="str">
        <f ca="1">IFERROR(df_inflation[[#This Row],[3 yr. Annual Change in CPI]] + $F$8, "")</f>
        <v/>
      </c>
    </row>
    <row r="19" spans="2:6" x14ac:dyDescent="0.25">
      <c r="B19" s="17">
        <v>17411</v>
      </c>
      <c r="C19" s="161">
        <v>22.84</v>
      </c>
      <c r="D19" s="13">
        <f>YEAR(df_inflation[[#This Row],[Calendar Date]])</f>
        <v>1947</v>
      </c>
      <c r="E19" s="162" t="str">
        <f ca="1">IFERROR( (df_inflation[[#This Row],[CPIAUCSL]] / OFFSET(df_inflation[[#This Row],[CPIAUCSL]], -36, 0))^(1/$E$8) - 1, "")</f>
        <v/>
      </c>
      <c r="F19" s="162" t="str">
        <f ca="1">IFERROR(df_inflation[[#This Row],[3 yr. Annual Change in CPI]] + $F$8, "")</f>
        <v/>
      </c>
    </row>
    <row r="20" spans="2:6" x14ac:dyDescent="0.25">
      <c r="B20" s="17">
        <v>17441</v>
      </c>
      <c r="C20" s="161">
        <v>22.91</v>
      </c>
      <c r="D20" s="13">
        <f>YEAR(df_inflation[[#This Row],[Calendar Date]])</f>
        <v>1947</v>
      </c>
      <c r="E20" s="162" t="str">
        <f ca="1">IFERROR( (df_inflation[[#This Row],[CPIAUCSL]] / OFFSET(df_inflation[[#This Row],[CPIAUCSL]], -36, 0))^(1/$E$8) - 1, "")</f>
        <v/>
      </c>
      <c r="F20" s="162" t="str">
        <f ca="1">IFERROR(df_inflation[[#This Row],[3 yr. Annual Change in CPI]] + $F$8, "")</f>
        <v/>
      </c>
    </row>
    <row r="21" spans="2:6" x14ac:dyDescent="0.25">
      <c r="B21" s="17">
        <v>17472</v>
      </c>
      <c r="C21" s="161">
        <v>23.06</v>
      </c>
      <c r="D21" s="13">
        <f>YEAR(df_inflation[[#This Row],[Calendar Date]])</f>
        <v>1947</v>
      </c>
      <c r="E21" s="162" t="str">
        <f ca="1">IFERROR( (df_inflation[[#This Row],[CPIAUCSL]] / OFFSET(df_inflation[[#This Row],[CPIAUCSL]], -36, 0))^(1/$E$8) - 1, "")</f>
        <v/>
      </c>
      <c r="F21" s="162" t="str">
        <f ca="1">IFERROR(df_inflation[[#This Row],[3 yr. Annual Change in CPI]] + $F$8, "")</f>
        <v/>
      </c>
    </row>
    <row r="22" spans="2:6" x14ac:dyDescent="0.25">
      <c r="B22" s="17">
        <v>17502</v>
      </c>
      <c r="C22" s="161">
        <v>23.41</v>
      </c>
      <c r="D22" s="13">
        <f>YEAR(df_inflation[[#This Row],[Calendar Date]])</f>
        <v>1947</v>
      </c>
      <c r="E22" s="162" t="str">
        <f ca="1">IFERROR( (df_inflation[[#This Row],[CPIAUCSL]] / OFFSET(df_inflation[[#This Row],[CPIAUCSL]], -36, 0))^(1/$E$8) - 1, "")</f>
        <v/>
      </c>
      <c r="F22" s="162" t="str">
        <f ca="1">IFERROR(df_inflation[[#This Row],[3 yr. Annual Change in CPI]] + $F$8, "")</f>
        <v/>
      </c>
    </row>
    <row r="23" spans="2:6" x14ac:dyDescent="0.25">
      <c r="B23" s="17">
        <v>17533</v>
      </c>
      <c r="C23" s="161">
        <v>23.68</v>
      </c>
      <c r="D23" s="13">
        <f>YEAR(df_inflation[[#This Row],[Calendar Date]])</f>
        <v>1948</v>
      </c>
      <c r="E23" s="162" t="str">
        <f ca="1">IFERROR( (df_inflation[[#This Row],[CPIAUCSL]] / OFFSET(df_inflation[[#This Row],[CPIAUCSL]], -36, 0))^(1/$E$8) - 1, "")</f>
        <v/>
      </c>
      <c r="F23" s="162" t="str">
        <f ca="1">IFERROR(df_inflation[[#This Row],[3 yr. Annual Change in CPI]] + $F$8, "")</f>
        <v/>
      </c>
    </row>
    <row r="24" spans="2:6" x14ac:dyDescent="0.25">
      <c r="B24" s="17">
        <v>17564</v>
      </c>
      <c r="C24" s="161">
        <v>23.67</v>
      </c>
      <c r="D24" s="13">
        <f>YEAR(df_inflation[[#This Row],[Calendar Date]])</f>
        <v>1948</v>
      </c>
      <c r="E24" s="162" t="str">
        <f ca="1">IFERROR( (df_inflation[[#This Row],[CPIAUCSL]] / OFFSET(df_inflation[[#This Row],[CPIAUCSL]], -36, 0))^(1/$E$8) - 1, "")</f>
        <v/>
      </c>
      <c r="F24" s="162" t="str">
        <f ca="1">IFERROR(df_inflation[[#This Row],[3 yr. Annual Change in CPI]] + $F$8, "")</f>
        <v/>
      </c>
    </row>
    <row r="25" spans="2:6" x14ac:dyDescent="0.25">
      <c r="B25" s="17">
        <v>17593</v>
      </c>
      <c r="C25" s="161">
        <v>23.5</v>
      </c>
      <c r="D25" s="13">
        <f>YEAR(df_inflation[[#This Row],[Calendar Date]])</f>
        <v>1948</v>
      </c>
      <c r="E25" s="162" t="str">
        <f ca="1">IFERROR( (df_inflation[[#This Row],[CPIAUCSL]] / OFFSET(df_inflation[[#This Row],[CPIAUCSL]], -36, 0))^(1/$E$8) - 1, "")</f>
        <v/>
      </c>
      <c r="F25" s="162" t="str">
        <f ca="1">IFERROR(df_inflation[[#This Row],[3 yr. Annual Change in CPI]] + $F$8, "")</f>
        <v/>
      </c>
    </row>
    <row r="26" spans="2:6" x14ac:dyDescent="0.25">
      <c r="B26" s="17">
        <v>17624</v>
      </c>
      <c r="C26" s="161">
        <v>23.82</v>
      </c>
      <c r="D26" s="13">
        <f>YEAR(df_inflation[[#This Row],[Calendar Date]])</f>
        <v>1948</v>
      </c>
      <c r="E26" s="162" t="str">
        <f ca="1">IFERROR( (df_inflation[[#This Row],[CPIAUCSL]] / OFFSET(df_inflation[[#This Row],[CPIAUCSL]], -36, 0))^(1/$E$8) - 1, "")</f>
        <v/>
      </c>
      <c r="F26" s="162" t="str">
        <f ca="1">IFERROR(df_inflation[[#This Row],[3 yr. Annual Change in CPI]] + $F$8, "")</f>
        <v/>
      </c>
    </row>
    <row r="27" spans="2:6" x14ac:dyDescent="0.25">
      <c r="B27" s="17">
        <v>17654</v>
      </c>
      <c r="C27" s="161">
        <v>24.01</v>
      </c>
      <c r="D27" s="13">
        <f>YEAR(df_inflation[[#This Row],[Calendar Date]])</f>
        <v>1948</v>
      </c>
      <c r="E27" s="162" t="str">
        <f ca="1">IFERROR( (df_inflation[[#This Row],[CPIAUCSL]] / OFFSET(df_inflation[[#This Row],[CPIAUCSL]], -36, 0))^(1/$E$8) - 1, "")</f>
        <v/>
      </c>
      <c r="F27" s="162" t="str">
        <f ca="1">IFERROR(df_inflation[[#This Row],[3 yr. Annual Change in CPI]] + $F$8, "")</f>
        <v/>
      </c>
    </row>
    <row r="28" spans="2:6" x14ac:dyDescent="0.25">
      <c r="B28" s="17">
        <v>17685</v>
      </c>
      <c r="C28" s="161">
        <v>24.15</v>
      </c>
      <c r="D28" s="13">
        <f>YEAR(df_inflation[[#This Row],[Calendar Date]])</f>
        <v>1948</v>
      </c>
      <c r="E28" s="162" t="str">
        <f ca="1">IFERROR( (df_inflation[[#This Row],[CPIAUCSL]] / OFFSET(df_inflation[[#This Row],[CPIAUCSL]], -36, 0))^(1/$E$8) - 1, "")</f>
        <v/>
      </c>
      <c r="F28" s="162" t="str">
        <f ca="1">IFERROR(df_inflation[[#This Row],[3 yr. Annual Change in CPI]] + $F$8, "")</f>
        <v/>
      </c>
    </row>
    <row r="29" spans="2:6" x14ac:dyDescent="0.25">
      <c r="B29" s="17">
        <v>17715</v>
      </c>
      <c r="C29" s="161">
        <v>24.4</v>
      </c>
      <c r="D29" s="13">
        <f>YEAR(df_inflation[[#This Row],[Calendar Date]])</f>
        <v>1948</v>
      </c>
      <c r="E29" s="162" t="str">
        <f ca="1">IFERROR( (df_inflation[[#This Row],[CPIAUCSL]] / OFFSET(df_inflation[[#This Row],[CPIAUCSL]], -36, 0))^(1/$E$8) - 1, "")</f>
        <v/>
      </c>
      <c r="F29" s="162" t="str">
        <f ca="1">IFERROR(df_inflation[[#This Row],[3 yr. Annual Change in CPI]] + $F$8, "")</f>
        <v/>
      </c>
    </row>
    <row r="30" spans="2:6" x14ac:dyDescent="0.25">
      <c r="B30" s="17">
        <v>17746</v>
      </c>
      <c r="C30" s="161">
        <v>24.43</v>
      </c>
      <c r="D30" s="13">
        <f>YEAR(df_inflation[[#This Row],[Calendar Date]])</f>
        <v>1948</v>
      </c>
      <c r="E30" s="162" t="str">
        <f ca="1">IFERROR( (df_inflation[[#This Row],[CPIAUCSL]] / OFFSET(df_inflation[[#This Row],[CPIAUCSL]], -36, 0))^(1/$E$8) - 1, "")</f>
        <v/>
      </c>
      <c r="F30" s="162" t="str">
        <f ca="1">IFERROR(df_inflation[[#This Row],[3 yr. Annual Change in CPI]] + $F$8, "")</f>
        <v/>
      </c>
    </row>
    <row r="31" spans="2:6" x14ac:dyDescent="0.25">
      <c r="B31" s="17">
        <v>17777</v>
      </c>
      <c r="C31" s="161">
        <v>24.36</v>
      </c>
      <c r="D31" s="13">
        <f>YEAR(df_inflation[[#This Row],[Calendar Date]])</f>
        <v>1948</v>
      </c>
      <c r="E31" s="162" t="str">
        <f ca="1">IFERROR( (df_inflation[[#This Row],[CPIAUCSL]] / OFFSET(df_inflation[[#This Row],[CPIAUCSL]], -36, 0))^(1/$E$8) - 1, "")</f>
        <v/>
      </c>
      <c r="F31" s="162" t="str">
        <f ca="1">IFERROR(df_inflation[[#This Row],[3 yr. Annual Change in CPI]] + $F$8, "")</f>
        <v/>
      </c>
    </row>
    <row r="32" spans="2:6" x14ac:dyDescent="0.25">
      <c r="B32" s="17">
        <v>17807</v>
      </c>
      <c r="C32" s="161">
        <v>24.31</v>
      </c>
      <c r="D32" s="13">
        <f>YEAR(df_inflation[[#This Row],[Calendar Date]])</f>
        <v>1948</v>
      </c>
      <c r="E32" s="162" t="str">
        <f ca="1">IFERROR( (df_inflation[[#This Row],[CPIAUCSL]] / OFFSET(df_inflation[[#This Row],[CPIAUCSL]], -36, 0))^(1/$E$8) - 1, "")</f>
        <v/>
      </c>
      <c r="F32" s="162" t="str">
        <f ca="1">IFERROR(df_inflation[[#This Row],[3 yr. Annual Change in CPI]] + $F$8, "")</f>
        <v/>
      </c>
    </row>
    <row r="33" spans="2:6" x14ac:dyDescent="0.25">
      <c r="B33" s="17">
        <v>17838</v>
      </c>
      <c r="C33" s="161">
        <v>24.16</v>
      </c>
      <c r="D33" s="13">
        <f>YEAR(df_inflation[[#This Row],[Calendar Date]])</f>
        <v>1948</v>
      </c>
      <c r="E33" s="162" t="str">
        <f ca="1">IFERROR( (df_inflation[[#This Row],[CPIAUCSL]] / OFFSET(df_inflation[[#This Row],[CPIAUCSL]], -36, 0))^(1/$E$8) - 1, "")</f>
        <v/>
      </c>
      <c r="F33" s="162" t="str">
        <f ca="1">IFERROR(df_inflation[[#This Row],[3 yr. Annual Change in CPI]] + $F$8, "")</f>
        <v/>
      </c>
    </row>
    <row r="34" spans="2:6" x14ac:dyDescent="0.25">
      <c r="B34" s="17">
        <v>17868</v>
      </c>
      <c r="C34" s="161">
        <v>24.05</v>
      </c>
      <c r="D34" s="13">
        <f>YEAR(df_inflation[[#This Row],[Calendar Date]])</f>
        <v>1948</v>
      </c>
      <c r="E34" s="162" t="str">
        <f ca="1">IFERROR( (df_inflation[[#This Row],[CPIAUCSL]] / OFFSET(df_inflation[[#This Row],[CPIAUCSL]], -36, 0))^(1/$E$8) - 1, "")</f>
        <v/>
      </c>
      <c r="F34" s="162" t="str">
        <f ca="1">IFERROR(df_inflation[[#This Row],[3 yr. Annual Change in CPI]] + $F$8, "")</f>
        <v/>
      </c>
    </row>
    <row r="35" spans="2:6" x14ac:dyDescent="0.25">
      <c r="B35" s="17">
        <v>17899</v>
      </c>
      <c r="C35" s="161">
        <v>24.01</v>
      </c>
      <c r="D35" s="13">
        <f>YEAR(df_inflation[[#This Row],[Calendar Date]])</f>
        <v>1949</v>
      </c>
      <c r="E35" s="162" t="str">
        <f ca="1">IFERROR( (df_inflation[[#This Row],[CPIAUCSL]] / OFFSET(df_inflation[[#This Row],[CPIAUCSL]], -36, 0))^(1/$E$8) - 1, "")</f>
        <v/>
      </c>
      <c r="F35" s="162" t="str">
        <f ca="1">IFERROR(df_inflation[[#This Row],[3 yr. Annual Change in CPI]] + $F$8, "")</f>
        <v/>
      </c>
    </row>
    <row r="36" spans="2:6" x14ac:dyDescent="0.25">
      <c r="B36" s="17">
        <v>17930</v>
      </c>
      <c r="C36" s="161">
        <v>23.91</v>
      </c>
      <c r="D36" s="13">
        <f>YEAR(df_inflation[[#This Row],[Calendar Date]])</f>
        <v>1949</v>
      </c>
      <c r="E36" s="162" t="str">
        <f ca="1">IFERROR( (df_inflation[[#This Row],[CPIAUCSL]] / OFFSET(df_inflation[[#This Row],[CPIAUCSL]], -36, 0))^(1/$E$8) - 1, "")</f>
        <v/>
      </c>
      <c r="F36" s="162" t="str">
        <f ca="1">IFERROR(df_inflation[[#This Row],[3 yr. Annual Change in CPI]] + $F$8, "")</f>
        <v/>
      </c>
    </row>
    <row r="37" spans="2:6" x14ac:dyDescent="0.25">
      <c r="B37" s="17">
        <v>17958</v>
      </c>
      <c r="C37" s="161">
        <v>23.91</v>
      </c>
      <c r="D37" s="13">
        <f>YEAR(df_inflation[[#This Row],[Calendar Date]])</f>
        <v>1949</v>
      </c>
      <c r="E37" s="162" t="str">
        <f ca="1">IFERROR( (df_inflation[[#This Row],[CPIAUCSL]] / OFFSET(df_inflation[[#This Row],[CPIAUCSL]], -36, 0))^(1/$E$8) - 1, "")</f>
        <v/>
      </c>
      <c r="F37" s="162" t="str">
        <f ca="1">IFERROR(df_inflation[[#This Row],[3 yr. Annual Change in CPI]] + $F$8, "")</f>
        <v/>
      </c>
    </row>
    <row r="38" spans="2:6" x14ac:dyDescent="0.25">
      <c r="B38" s="17">
        <v>17989</v>
      </c>
      <c r="C38" s="161">
        <v>23.92</v>
      </c>
      <c r="D38" s="13">
        <f>YEAR(df_inflation[[#This Row],[Calendar Date]])</f>
        <v>1949</v>
      </c>
      <c r="E38" s="162" t="str">
        <f ca="1">IFERROR( (df_inflation[[#This Row],[CPIAUCSL]] / OFFSET(df_inflation[[#This Row],[CPIAUCSL]], -36, 0))^(1/$E$8) - 1, "")</f>
        <v/>
      </c>
      <c r="F38" s="162" t="str">
        <f ca="1">IFERROR(df_inflation[[#This Row],[3 yr. Annual Change in CPI]] + $F$8, "")</f>
        <v/>
      </c>
    </row>
    <row r="39" spans="2:6" x14ac:dyDescent="0.25">
      <c r="B39" s="17">
        <v>18019</v>
      </c>
      <c r="C39" s="161">
        <v>23.91</v>
      </c>
      <c r="D39" s="13">
        <f>YEAR(df_inflation[[#This Row],[Calendar Date]])</f>
        <v>1949</v>
      </c>
      <c r="E39" s="162" t="str">
        <f ca="1">IFERROR( (df_inflation[[#This Row],[CPIAUCSL]] / OFFSET(df_inflation[[#This Row],[CPIAUCSL]], -36, 0))^(1/$E$8) - 1, "")</f>
        <v/>
      </c>
      <c r="F39" s="162" t="str">
        <f ca="1">IFERROR(df_inflation[[#This Row],[3 yr. Annual Change in CPI]] + $F$8, "")</f>
        <v/>
      </c>
    </row>
    <row r="40" spans="2:6" x14ac:dyDescent="0.25">
      <c r="B40" s="17">
        <v>18050</v>
      </c>
      <c r="C40" s="161">
        <v>23.92</v>
      </c>
      <c r="D40" s="13">
        <f>YEAR(df_inflation[[#This Row],[Calendar Date]])</f>
        <v>1949</v>
      </c>
      <c r="E40" s="162" t="str">
        <f ca="1">IFERROR( (df_inflation[[#This Row],[CPIAUCSL]] / OFFSET(df_inflation[[#This Row],[CPIAUCSL]], -36, 0))^(1/$E$8) - 1, "")</f>
        <v/>
      </c>
      <c r="F40" s="162" t="str">
        <f ca="1">IFERROR(df_inflation[[#This Row],[3 yr. Annual Change in CPI]] + $F$8, "")</f>
        <v/>
      </c>
    </row>
    <row r="41" spans="2:6" x14ac:dyDescent="0.25">
      <c r="B41" s="17">
        <v>18080</v>
      </c>
      <c r="C41" s="161">
        <v>23.7</v>
      </c>
      <c r="D41" s="13">
        <f>YEAR(df_inflation[[#This Row],[Calendar Date]])</f>
        <v>1949</v>
      </c>
      <c r="E41" s="162" t="str">
        <f ca="1">IFERROR( (df_inflation[[#This Row],[CPIAUCSL]] / OFFSET(df_inflation[[#This Row],[CPIAUCSL]], -36, 0))^(1/$E$8) - 1, "")</f>
        <v/>
      </c>
      <c r="F41" s="162" t="str">
        <f ca="1">IFERROR(df_inflation[[#This Row],[3 yr. Annual Change in CPI]] + $F$8, "")</f>
        <v/>
      </c>
    </row>
    <row r="42" spans="2:6" x14ac:dyDescent="0.25">
      <c r="B42" s="17">
        <v>18111</v>
      </c>
      <c r="C42" s="161">
        <v>23.7</v>
      </c>
      <c r="D42" s="13">
        <f>YEAR(df_inflation[[#This Row],[Calendar Date]])</f>
        <v>1949</v>
      </c>
      <c r="E42" s="162" t="str">
        <f ca="1">IFERROR( (df_inflation[[#This Row],[CPIAUCSL]] / OFFSET(df_inflation[[#This Row],[CPIAUCSL]], -36, 0))^(1/$E$8) - 1, "")</f>
        <v/>
      </c>
      <c r="F42" s="162" t="str">
        <f ca="1">IFERROR(df_inflation[[#This Row],[3 yr. Annual Change in CPI]] + $F$8, "")</f>
        <v/>
      </c>
    </row>
    <row r="43" spans="2:6" x14ac:dyDescent="0.25">
      <c r="B43" s="17">
        <v>18142</v>
      </c>
      <c r="C43" s="161">
        <v>23.75</v>
      </c>
      <c r="D43" s="13">
        <f>YEAR(df_inflation[[#This Row],[Calendar Date]])</f>
        <v>1949</v>
      </c>
      <c r="E43" s="162" t="str">
        <f ca="1">IFERROR( (df_inflation[[#This Row],[CPIAUCSL]] / OFFSET(df_inflation[[#This Row],[CPIAUCSL]], -36, 0))^(1/$E$8) - 1, "")</f>
        <v/>
      </c>
      <c r="F43" s="162" t="str">
        <f ca="1">IFERROR(df_inflation[[#This Row],[3 yr. Annual Change in CPI]] + $F$8, "")</f>
        <v/>
      </c>
    </row>
    <row r="44" spans="2:6" x14ac:dyDescent="0.25">
      <c r="B44" s="17">
        <v>18172</v>
      </c>
      <c r="C44" s="161">
        <v>23.67</v>
      </c>
      <c r="D44" s="13">
        <f>YEAR(df_inflation[[#This Row],[Calendar Date]])</f>
        <v>1949</v>
      </c>
      <c r="E44" s="162" t="str">
        <f ca="1">IFERROR( (df_inflation[[#This Row],[CPIAUCSL]] / OFFSET(df_inflation[[#This Row],[CPIAUCSL]], -36, 0))^(1/$E$8) - 1, "")</f>
        <v/>
      </c>
      <c r="F44" s="162" t="str">
        <f ca="1">IFERROR(df_inflation[[#This Row],[3 yr. Annual Change in CPI]] + $F$8, "")</f>
        <v/>
      </c>
    </row>
    <row r="45" spans="2:6" x14ac:dyDescent="0.25">
      <c r="B45" s="17">
        <v>18203</v>
      </c>
      <c r="C45" s="161">
        <v>23.7</v>
      </c>
      <c r="D45" s="13">
        <f>YEAR(df_inflation[[#This Row],[Calendar Date]])</f>
        <v>1949</v>
      </c>
      <c r="E45" s="162" t="str">
        <f ca="1">IFERROR( (df_inflation[[#This Row],[CPIAUCSL]] / OFFSET(df_inflation[[#This Row],[CPIAUCSL]], -36, 0))^(1/$E$8) - 1, "")</f>
        <v/>
      </c>
      <c r="F45" s="162" t="str">
        <f ca="1">IFERROR(df_inflation[[#This Row],[3 yr. Annual Change in CPI]] + $F$8, "")</f>
        <v/>
      </c>
    </row>
    <row r="46" spans="2:6" x14ac:dyDescent="0.25">
      <c r="B46" s="17">
        <v>18233</v>
      </c>
      <c r="C46" s="161">
        <v>23.61</v>
      </c>
      <c r="D46" s="13">
        <f>YEAR(df_inflation[[#This Row],[Calendar Date]])</f>
        <v>1949</v>
      </c>
      <c r="E46" s="162" t="str">
        <f ca="1">IFERROR( (df_inflation[[#This Row],[CPIAUCSL]] / OFFSET(df_inflation[[#This Row],[CPIAUCSL]], -36, 0))^(1/$E$8) - 1, "")</f>
        <v/>
      </c>
      <c r="F46" s="162" t="str">
        <f ca="1">IFERROR(df_inflation[[#This Row],[3 yr. Annual Change in CPI]] + $F$8, "")</f>
        <v/>
      </c>
    </row>
    <row r="47" spans="2:6" x14ac:dyDescent="0.25">
      <c r="B47" s="17">
        <v>18264</v>
      </c>
      <c r="C47" s="161">
        <v>23.51</v>
      </c>
      <c r="D47" s="13">
        <f>YEAR(df_inflation[[#This Row],[Calendar Date]])</f>
        <v>1950</v>
      </c>
      <c r="E47" s="162">
        <f ca="1">IFERROR( (df_inflation[[#This Row],[CPIAUCSL]] / OFFSET(df_inflation[[#This Row],[CPIAUCSL]], -36, 0))^(1/$E$8) - 1, "")</f>
        <v>3.0558818794097498E-2</v>
      </c>
      <c r="F47" s="162">
        <f ca="1">IFERROR(df_inflation[[#This Row],[3 yr. Annual Change in CPI]] + $F$8, "")</f>
        <v>5.0558818794097501E-2</v>
      </c>
    </row>
    <row r="48" spans="2:6" x14ac:dyDescent="0.25">
      <c r="B48" s="17">
        <v>18295</v>
      </c>
      <c r="C48" s="161">
        <v>23.61</v>
      </c>
      <c r="D48" s="13">
        <f>YEAR(df_inflation[[#This Row],[Calendar Date]])</f>
        <v>1950</v>
      </c>
      <c r="E48" s="162">
        <f ca="1">IFERROR( (df_inflation[[#This Row],[CPIAUCSL]] / OFFSET(df_inflation[[#This Row],[CPIAUCSL]], -36, 0))^(1/$E$8) - 1, "")</f>
        <v>2.9785484383619831E-2</v>
      </c>
      <c r="F48" s="162">
        <f ca="1">IFERROR(df_inflation[[#This Row],[3 yr. Annual Change in CPI]] + $F$8, "")</f>
        <v>4.9785484383619835E-2</v>
      </c>
    </row>
    <row r="49" spans="2:6" x14ac:dyDescent="0.25">
      <c r="B49" s="17">
        <v>18323</v>
      </c>
      <c r="C49" s="161">
        <v>23.64</v>
      </c>
      <c r="D49" s="13">
        <f>YEAR(df_inflation[[#This Row],[Calendar Date]])</f>
        <v>1950</v>
      </c>
      <c r="E49" s="162">
        <f ca="1">IFERROR( (df_inflation[[#This Row],[CPIAUCSL]] / OFFSET(df_inflation[[#This Row],[CPIAUCSL]], -36, 0))^(1/$E$8) - 1, "")</f>
        <v>2.4255403562934763E-2</v>
      </c>
      <c r="F49" s="162">
        <f ca="1">IFERROR(df_inflation[[#This Row],[3 yr. Annual Change in CPI]] + $F$8, "")</f>
        <v>4.4255403562934767E-2</v>
      </c>
    </row>
    <row r="50" spans="2:6" x14ac:dyDescent="0.25">
      <c r="B50" s="17">
        <v>18354</v>
      </c>
      <c r="C50" s="161">
        <v>23.65</v>
      </c>
      <c r="D50" s="13">
        <f>YEAR(df_inflation[[#This Row],[Calendar Date]])</f>
        <v>1950</v>
      </c>
      <c r="E50" s="162">
        <f ca="1">IFERROR( (df_inflation[[#This Row],[CPIAUCSL]] / OFFSET(df_inflation[[#This Row],[CPIAUCSL]], -36, 0))^(1/$E$8) - 1, "")</f>
        <v>2.4399807259133155E-2</v>
      </c>
      <c r="F50" s="162">
        <f ca="1">IFERROR(df_inflation[[#This Row],[3 yr. Annual Change in CPI]] + $F$8, "")</f>
        <v>4.4399807259133159E-2</v>
      </c>
    </row>
    <row r="51" spans="2:6" x14ac:dyDescent="0.25">
      <c r="B51" s="17">
        <v>18384</v>
      </c>
      <c r="C51" s="161">
        <v>23.77</v>
      </c>
      <c r="D51" s="13">
        <f>YEAR(df_inflation[[#This Row],[Calendar Date]])</f>
        <v>1950</v>
      </c>
      <c r="E51" s="162">
        <f ca="1">IFERROR( (df_inflation[[#This Row],[CPIAUCSL]] / OFFSET(df_inflation[[#This Row],[CPIAUCSL]], -36, 0))^(1/$E$8) - 1, "")</f>
        <v>2.6908035929425589E-2</v>
      </c>
      <c r="F51" s="162">
        <f ca="1">IFERROR(df_inflation[[#This Row],[3 yr. Annual Change in CPI]] + $F$8, "")</f>
        <v>4.6908035929425593E-2</v>
      </c>
    </row>
    <row r="52" spans="2:6" x14ac:dyDescent="0.25">
      <c r="B52" s="17">
        <v>18415</v>
      </c>
      <c r="C52" s="161">
        <v>23.88</v>
      </c>
      <c r="D52" s="13">
        <f>YEAR(df_inflation[[#This Row],[Calendar Date]])</f>
        <v>1950</v>
      </c>
      <c r="E52" s="162">
        <f ca="1">IFERROR( (df_inflation[[#This Row],[CPIAUCSL]] / OFFSET(df_inflation[[#This Row],[CPIAUCSL]], -36, 0))^(1/$E$8) - 1, "")</f>
        <v>2.6467219138134324E-2</v>
      </c>
      <c r="F52" s="162">
        <f ca="1">IFERROR(df_inflation[[#This Row],[3 yr. Annual Change in CPI]] + $F$8, "")</f>
        <v>4.6467219138134327E-2</v>
      </c>
    </row>
    <row r="53" spans="2:6" x14ac:dyDescent="0.25">
      <c r="B53" s="17">
        <v>18445</v>
      </c>
      <c r="C53" s="161">
        <v>24.07</v>
      </c>
      <c r="D53" s="13">
        <f>YEAR(df_inflation[[#This Row],[Calendar Date]])</f>
        <v>1950</v>
      </c>
      <c r="E53" s="162">
        <f ca="1">IFERROR( (df_inflation[[#This Row],[CPIAUCSL]] / OFFSET(df_inflation[[#This Row],[CPIAUCSL]], -36, 0))^(1/$E$8) - 1, "")</f>
        <v>2.6862299137691892E-2</v>
      </c>
      <c r="F53" s="162">
        <f ca="1">IFERROR(df_inflation[[#This Row],[3 yr. Annual Change in CPI]] + $F$8, "")</f>
        <v>4.6862299137691896E-2</v>
      </c>
    </row>
    <row r="54" spans="2:6" x14ac:dyDescent="0.25">
      <c r="B54" s="17">
        <v>18476</v>
      </c>
      <c r="C54" s="161">
        <v>24.2</v>
      </c>
      <c r="D54" s="13">
        <f>YEAR(df_inflation[[#This Row],[Calendar Date]])</f>
        <v>1950</v>
      </c>
      <c r="E54" s="162">
        <f ca="1">IFERROR( (df_inflation[[#This Row],[CPIAUCSL]] / OFFSET(df_inflation[[#This Row],[CPIAUCSL]], -36, 0))^(1/$E$8) - 1, "")</f>
        <v>2.6098649189344014E-2</v>
      </c>
      <c r="F54" s="162">
        <f ca="1">IFERROR(df_inflation[[#This Row],[3 yr. Annual Change in CPI]] + $F$8, "")</f>
        <v>4.6098649189344018E-2</v>
      </c>
    </row>
    <row r="55" spans="2:6" x14ac:dyDescent="0.25">
      <c r="B55" s="17">
        <v>18507</v>
      </c>
      <c r="C55" s="161">
        <v>24.34</v>
      </c>
      <c r="D55" s="13">
        <f>YEAR(df_inflation[[#This Row],[Calendar Date]])</f>
        <v>1950</v>
      </c>
      <c r="E55" s="162">
        <f ca="1">IFERROR( (df_inflation[[#This Row],[CPIAUCSL]] / OFFSET(df_inflation[[#This Row],[CPIAUCSL]], -36, 0))^(1/$E$8) - 1, "")</f>
        <v>2.1428939081556742E-2</v>
      </c>
      <c r="F55" s="162">
        <f ca="1">IFERROR(df_inflation[[#This Row],[3 yr. Annual Change in CPI]] + $F$8, "")</f>
        <v>4.1428939081556745E-2</v>
      </c>
    </row>
    <row r="56" spans="2:6" x14ac:dyDescent="0.25">
      <c r="B56" s="17">
        <v>18537</v>
      </c>
      <c r="C56" s="161">
        <v>24.5</v>
      </c>
      <c r="D56" s="13">
        <f>YEAR(df_inflation[[#This Row],[Calendar Date]])</f>
        <v>1950</v>
      </c>
      <c r="E56" s="162">
        <f ca="1">IFERROR( (df_inflation[[#This Row],[CPIAUCSL]] / OFFSET(df_inflation[[#This Row],[CPIAUCSL]], -36, 0))^(1/$E$8) - 1, "")</f>
        <v>2.2618546755559965E-2</v>
      </c>
      <c r="F56" s="162">
        <f ca="1">IFERROR(df_inflation[[#This Row],[3 yr. Annual Change in CPI]] + $F$8, "")</f>
        <v>4.2618546755559969E-2</v>
      </c>
    </row>
    <row r="57" spans="2:6" x14ac:dyDescent="0.25">
      <c r="B57" s="17">
        <v>18568</v>
      </c>
      <c r="C57" s="161">
        <v>24.6</v>
      </c>
      <c r="D57" s="13">
        <f>YEAR(df_inflation[[#This Row],[Calendar Date]])</f>
        <v>1950</v>
      </c>
      <c r="E57" s="162">
        <f ca="1">IFERROR( (df_inflation[[#This Row],[CPIAUCSL]] / OFFSET(df_inflation[[#This Row],[CPIAUCSL]], -36, 0))^(1/$E$8) - 1, "")</f>
        <v>2.1782831981105755E-2</v>
      </c>
      <c r="F57" s="162">
        <f ca="1">IFERROR(df_inflation[[#This Row],[3 yr. Annual Change in CPI]] + $F$8, "")</f>
        <v>4.1782831981105759E-2</v>
      </c>
    </row>
    <row r="58" spans="2:6" x14ac:dyDescent="0.25">
      <c r="B58" s="17">
        <v>18598</v>
      </c>
      <c r="C58" s="161">
        <v>24.98</v>
      </c>
      <c r="D58" s="13">
        <f>YEAR(df_inflation[[#This Row],[Calendar Date]])</f>
        <v>1950</v>
      </c>
      <c r="E58" s="162">
        <f ca="1">IFERROR( (df_inflation[[#This Row],[CPIAUCSL]] / OFFSET(df_inflation[[#This Row],[CPIAUCSL]], -36, 0))^(1/$E$8) - 1, "")</f>
        <v>2.1873193968390936E-2</v>
      </c>
      <c r="F58" s="162">
        <f ca="1">IFERROR(df_inflation[[#This Row],[3 yr. Annual Change in CPI]] + $F$8, "")</f>
        <v>4.187319396839094E-2</v>
      </c>
    </row>
    <row r="59" spans="2:6" x14ac:dyDescent="0.25">
      <c r="B59" s="17">
        <v>18629</v>
      </c>
      <c r="C59" s="161">
        <v>25.38</v>
      </c>
      <c r="D59" s="13">
        <f>YEAR(df_inflation[[#This Row],[Calendar Date]])</f>
        <v>1951</v>
      </c>
      <c r="E59" s="162">
        <f ca="1">IFERROR( (df_inflation[[#This Row],[CPIAUCSL]] / OFFSET(df_inflation[[#This Row],[CPIAUCSL]], -36, 0))^(1/$E$8) - 1, "")</f>
        <v>2.3379327564226671E-2</v>
      </c>
      <c r="F59" s="162">
        <f ca="1">IFERROR(df_inflation[[#This Row],[3 yr. Annual Change in CPI]] + $F$8, "")</f>
        <v>4.3379327564226675E-2</v>
      </c>
    </row>
    <row r="60" spans="2:6" x14ac:dyDescent="0.25">
      <c r="B60" s="17">
        <v>18660</v>
      </c>
      <c r="C60" s="161">
        <v>25.83</v>
      </c>
      <c r="D60" s="13">
        <f>YEAR(df_inflation[[#This Row],[Calendar Date]])</f>
        <v>1951</v>
      </c>
      <c r="E60" s="162">
        <f ca="1">IFERROR( (df_inflation[[#This Row],[CPIAUCSL]] / OFFSET(df_inflation[[#This Row],[CPIAUCSL]], -36, 0))^(1/$E$8) - 1, "")</f>
        <v>2.9537214051889915E-2</v>
      </c>
      <c r="F60" s="162">
        <f ca="1">IFERROR(df_inflation[[#This Row],[3 yr. Annual Change in CPI]] + $F$8, "")</f>
        <v>4.9537214051889919E-2</v>
      </c>
    </row>
    <row r="61" spans="2:6" x14ac:dyDescent="0.25">
      <c r="B61" s="17">
        <v>18688</v>
      </c>
      <c r="C61" s="161">
        <v>25.88</v>
      </c>
      <c r="D61" s="13">
        <f>YEAR(df_inflation[[#This Row],[Calendar Date]])</f>
        <v>1951</v>
      </c>
      <c r="E61" s="162">
        <f ca="1">IFERROR( (df_inflation[[#This Row],[CPIAUCSL]] / OFFSET(df_inflation[[#This Row],[CPIAUCSL]], -36, 0))^(1/$E$8) - 1, "")</f>
        <v>3.2679295741883108E-2</v>
      </c>
      <c r="F61" s="162">
        <f ca="1">IFERROR(df_inflation[[#This Row],[3 yr. Annual Change in CPI]] + $F$8, "")</f>
        <v>5.2679295741883111E-2</v>
      </c>
    </row>
    <row r="62" spans="2:6" x14ac:dyDescent="0.25">
      <c r="B62" s="17">
        <v>18719</v>
      </c>
      <c r="C62" s="161">
        <v>25.92</v>
      </c>
      <c r="D62" s="13">
        <f>YEAR(df_inflation[[#This Row],[Calendar Date]])</f>
        <v>1951</v>
      </c>
      <c r="E62" s="162">
        <f ca="1">IFERROR( (df_inflation[[#This Row],[CPIAUCSL]] / OFFSET(df_inflation[[#This Row],[CPIAUCSL]], -36, 0))^(1/$E$8) - 1, "")</f>
        <v>2.8563432027712166E-2</v>
      </c>
      <c r="F62" s="162">
        <f ca="1">IFERROR(df_inflation[[#This Row],[3 yr. Annual Change in CPI]] + $F$8, "")</f>
        <v>4.8563432027712169E-2</v>
      </c>
    </row>
    <row r="63" spans="2:6" x14ac:dyDescent="0.25">
      <c r="B63" s="17">
        <v>18749</v>
      </c>
      <c r="C63" s="161">
        <v>25.99</v>
      </c>
      <c r="D63" s="13">
        <f>YEAR(df_inflation[[#This Row],[Calendar Date]])</f>
        <v>1951</v>
      </c>
      <c r="E63" s="162">
        <f ca="1">IFERROR( (df_inflation[[#This Row],[CPIAUCSL]] / OFFSET(df_inflation[[#This Row],[CPIAUCSL]], -36, 0))^(1/$E$8) - 1, "")</f>
        <v>2.6765749389975779E-2</v>
      </c>
      <c r="F63" s="162">
        <f ca="1">IFERROR(df_inflation[[#This Row],[3 yr. Annual Change in CPI]] + $F$8, "")</f>
        <v>4.6765749389975783E-2</v>
      </c>
    </row>
    <row r="64" spans="2:6" x14ac:dyDescent="0.25">
      <c r="B64" s="17">
        <v>18780</v>
      </c>
      <c r="C64" s="161">
        <v>25.93</v>
      </c>
      <c r="D64" s="13">
        <f>YEAR(df_inflation[[#This Row],[Calendar Date]])</f>
        <v>1951</v>
      </c>
      <c r="E64" s="162">
        <f ca="1">IFERROR( (df_inflation[[#This Row],[CPIAUCSL]] / OFFSET(df_inflation[[#This Row],[CPIAUCSL]], -36, 0))^(1/$E$8) - 1, "")</f>
        <v>2.3988613046793894E-2</v>
      </c>
      <c r="F64" s="162">
        <f ca="1">IFERROR(df_inflation[[#This Row],[3 yr. Annual Change in CPI]] + $F$8, "")</f>
        <v>4.3988613046793898E-2</v>
      </c>
    </row>
    <row r="65" spans="2:6" x14ac:dyDescent="0.25">
      <c r="B65" s="17">
        <v>18810</v>
      </c>
      <c r="C65" s="161">
        <v>25.91</v>
      </c>
      <c r="D65" s="13">
        <f>YEAR(df_inflation[[#This Row],[Calendar Date]])</f>
        <v>1951</v>
      </c>
      <c r="E65" s="162">
        <f ca="1">IFERROR( (df_inflation[[#This Row],[CPIAUCSL]] / OFFSET(df_inflation[[#This Row],[CPIAUCSL]], -36, 0))^(1/$E$8) - 1, "")</f>
        <v>2.0216936397393415E-2</v>
      </c>
      <c r="F65" s="162">
        <f ca="1">IFERROR(df_inflation[[#This Row],[3 yr. Annual Change in CPI]] + $F$8, "")</f>
        <v>4.0216936397393419E-2</v>
      </c>
    </row>
    <row r="66" spans="2:6" x14ac:dyDescent="0.25">
      <c r="B66" s="17">
        <v>18841</v>
      </c>
      <c r="C66" s="161">
        <v>25.86</v>
      </c>
      <c r="D66" s="13">
        <f>YEAR(df_inflation[[#This Row],[Calendar Date]])</f>
        <v>1951</v>
      </c>
      <c r="E66" s="162">
        <f ca="1">IFERROR( (df_inflation[[#This Row],[CPIAUCSL]] / OFFSET(df_inflation[[#This Row],[CPIAUCSL]], -36, 0))^(1/$E$8) - 1, "")</f>
        <v>1.9142746542050171E-2</v>
      </c>
      <c r="F66" s="162">
        <f ca="1">IFERROR(df_inflation[[#This Row],[3 yr. Annual Change in CPI]] + $F$8, "")</f>
        <v>3.9142746542050175E-2</v>
      </c>
    </row>
    <row r="67" spans="2:6" x14ac:dyDescent="0.25">
      <c r="B67" s="17">
        <v>18872</v>
      </c>
      <c r="C67" s="161">
        <v>26.03</v>
      </c>
      <c r="D67" s="13">
        <f>YEAR(df_inflation[[#This Row],[Calendar Date]])</f>
        <v>1951</v>
      </c>
      <c r="E67" s="162">
        <f ca="1">IFERROR( (df_inflation[[#This Row],[CPIAUCSL]] / OFFSET(df_inflation[[#This Row],[CPIAUCSL]], -36, 0))^(1/$E$8) - 1, "")</f>
        <v>2.2348493549300796E-2</v>
      </c>
      <c r="F67" s="162">
        <f ca="1">IFERROR(df_inflation[[#This Row],[3 yr. Annual Change in CPI]] + $F$8, "")</f>
        <v>4.23484935493008E-2</v>
      </c>
    </row>
    <row r="68" spans="2:6" x14ac:dyDescent="0.25">
      <c r="B68" s="17">
        <v>18902</v>
      </c>
      <c r="C68" s="161">
        <v>26.16</v>
      </c>
      <c r="D68" s="13">
        <f>YEAR(df_inflation[[#This Row],[Calendar Date]])</f>
        <v>1951</v>
      </c>
      <c r="E68" s="162">
        <f ca="1">IFERROR( (df_inflation[[#This Row],[CPIAUCSL]] / OFFSET(df_inflation[[#This Row],[CPIAUCSL]], -36, 0))^(1/$E$8) - 1, "")</f>
        <v>2.4749213352343258E-2</v>
      </c>
      <c r="F68" s="162">
        <f ca="1">IFERROR(df_inflation[[#This Row],[3 yr. Annual Change in CPI]] + $F$8, "")</f>
        <v>4.4749213352343262E-2</v>
      </c>
    </row>
    <row r="69" spans="2:6" x14ac:dyDescent="0.25">
      <c r="B69" s="17">
        <v>18933</v>
      </c>
      <c r="C69" s="161">
        <v>26.32</v>
      </c>
      <c r="D69" s="13">
        <f>YEAR(df_inflation[[#This Row],[Calendar Date]])</f>
        <v>1951</v>
      </c>
      <c r="E69" s="162">
        <f ca="1">IFERROR( (df_inflation[[#This Row],[CPIAUCSL]] / OFFSET(df_inflation[[#This Row],[CPIAUCSL]], -36, 0))^(1/$E$8) - 1, "")</f>
        <v>2.8954849442913266E-2</v>
      </c>
      <c r="F69" s="162">
        <f ca="1">IFERROR(df_inflation[[#This Row],[3 yr. Annual Change in CPI]] + $F$8, "")</f>
        <v>4.895484944291327E-2</v>
      </c>
    </row>
    <row r="70" spans="2:6" x14ac:dyDescent="0.25">
      <c r="B70" s="17">
        <v>18963</v>
      </c>
      <c r="C70" s="161">
        <v>26.47</v>
      </c>
      <c r="D70" s="13">
        <f>YEAR(df_inflation[[#This Row],[Calendar Date]])</f>
        <v>1951</v>
      </c>
      <c r="E70" s="162">
        <f ca="1">IFERROR( (df_inflation[[#This Row],[CPIAUCSL]] / OFFSET(df_inflation[[#This Row],[CPIAUCSL]], -36, 0))^(1/$E$8) - 1, "")</f>
        <v>3.247517973074876E-2</v>
      </c>
      <c r="F70" s="162">
        <f ca="1">IFERROR(df_inflation[[#This Row],[3 yr. Annual Change in CPI]] + $F$8, "")</f>
        <v>5.2475179730748764E-2</v>
      </c>
    </row>
    <row r="71" spans="2:6" x14ac:dyDescent="0.25">
      <c r="B71" s="17">
        <v>18994</v>
      </c>
      <c r="C71" s="161">
        <v>26.45</v>
      </c>
      <c r="D71" s="13">
        <f>YEAR(df_inflation[[#This Row],[Calendar Date]])</f>
        <v>1952</v>
      </c>
      <c r="E71" s="162">
        <f ca="1">IFERROR( (df_inflation[[#This Row],[CPIAUCSL]] / OFFSET(df_inflation[[#This Row],[CPIAUCSL]], -36, 0))^(1/$E$8) - 1, "")</f>
        <v>3.2787973602969034E-2</v>
      </c>
      <c r="F71" s="162">
        <f ca="1">IFERROR(df_inflation[[#This Row],[3 yr. Annual Change in CPI]] + $F$8, "")</f>
        <v>5.2787973602969038E-2</v>
      </c>
    </row>
    <row r="72" spans="2:6" x14ac:dyDescent="0.25">
      <c r="B72" s="17">
        <v>19025</v>
      </c>
      <c r="C72" s="161">
        <v>26.41</v>
      </c>
      <c r="D72" s="13">
        <f>YEAR(df_inflation[[#This Row],[Calendar Date]])</f>
        <v>1952</v>
      </c>
      <c r="E72" s="162">
        <f ca="1">IFERROR( (df_inflation[[#This Row],[CPIAUCSL]] / OFFSET(df_inflation[[#This Row],[CPIAUCSL]], -36, 0))^(1/$E$8) - 1, "")</f>
        <v>3.3704186170238737E-2</v>
      </c>
      <c r="F72" s="162">
        <f ca="1">IFERROR(df_inflation[[#This Row],[3 yr. Annual Change in CPI]] + $F$8, "")</f>
        <v>5.3704186170238741E-2</v>
      </c>
    </row>
    <row r="73" spans="2:6" x14ac:dyDescent="0.25">
      <c r="B73" s="17">
        <v>19054</v>
      </c>
      <c r="C73" s="161">
        <v>26.39</v>
      </c>
      <c r="D73" s="13">
        <f>YEAR(df_inflation[[#This Row],[Calendar Date]])</f>
        <v>1952</v>
      </c>
      <c r="E73" s="162">
        <f ca="1">IFERROR( (df_inflation[[#This Row],[CPIAUCSL]] / OFFSET(df_inflation[[#This Row],[CPIAUCSL]], -36, 0))^(1/$E$8) - 1, "")</f>
        <v>3.3443182703476904E-2</v>
      </c>
      <c r="F73" s="162">
        <f ca="1">IFERROR(df_inflation[[#This Row],[3 yr. Annual Change in CPI]] + $F$8, "")</f>
        <v>5.3443182703476907E-2</v>
      </c>
    </row>
    <row r="74" spans="2:6" x14ac:dyDescent="0.25">
      <c r="B74" s="17">
        <v>19085</v>
      </c>
      <c r="C74" s="161">
        <v>26.46</v>
      </c>
      <c r="D74" s="13">
        <f>YEAR(df_inflation[[#This Row],[Calendar Date]])</f>
        <v>1952</v>
      </c>
      <c r="E74" s="162">
        <f ca="1">IFERROR( (df_inflation[[#This Row],[CPIAUCSL]] / OFFSET(df_inflation[[#This Row],[CPIAUCSL]], -36, 0))^(1/$E$8) - 1, "")</f>
        <v>3.4211957718578656E-2</v>
      </c>
      <c r="F74" s="162">
        <f ca="1">IFERROR(df_inflation[[#This Row],[3 yr. Annual Change in CPI]] + $F$8, "")</f>
        <v>5.421195771857866E-2</v>
      </c>
    </row>
    <row r="75" spans="2:6" x14ac:dyDescent="0.25">
      <c r="B75" s="17">
        <v>19115</v>
      </c>
      <c r="C75" s="161">
        <v>26.47</v>
      </c>
      <c r="D75" s="13">
        <f>YEAR(df_inflation[[#This Row],[Calendar Date]])</f>
        <v>1952</v>
      </c>
      <c r="E75" s="162">
        <f ca="1">IFERROR( (df_inflation[[#This Row],[CPIAUCSL]] / OFFSET(df_inflation[[#This Row],[CPIAUCSL]], -36, 0))^(1/$E$8) - 1, "")</f>
        <v>3.4486406813926784E-2</v>
      </c>
      <c r="F75" s="162">
        <f ca="1">IFERROR(df_inflation[[#This Row],[3 yr. Annual Change in CPI]] + $F$8, "")</f>
        <v>5.4486406813926788E-2</v>
      </c>
    </row>
    <row r="76" spans="2:6" x14ac:dyDescent="0.25">
      <c r="B76" s="17">
        <v>19146</v>
      </c>
      <c r="C76" s="161">
        <v>26.53</v>
      </c>
      <c r="D76" s="13">
        <f>YEAR(df_inflation[[#This Row],[Calendar Date]])</f>
        <v>1952</v>
      </c>
      <c r="E76" s="162">
        <f ca="1">IFERROR( (df_inflation[[#This Row],[CPIAUCSL]] / OFFSET(df_inflation[[#This Row],[CPIAUCSL]], -36, 0))^(1/$E$8) - 1, "")</f>
        <v>3.5123158152672307E-2</v>
      </c>
      <c r="F76" s="162">
        <f ca="1">IFERROR(df_inflation[[#This Row],[3 yr. Annual Change in CPI]] + $F$8, "")</f>
        <v>5.5123158152672311E-2</v>
      </c>
    </row>
    <row r="77" spans="2:6" x14ac:dyDescent="0.25">
      <c r="B77" s="17">
        <v>19176</v>
      </c>
      <c r="C77" s="161">
        <v>26.68</v>
      </c>
      <c r="D77" s="13">
        <f>YEAR(df_inflation[[#This Row],[Calendar Date]])</f>
        <v>1952</v>
      </c>
      <c r="E77" s="162">
        <f ca="1">IFERROR( (df_inflation[[#This Row],[CPIAUCSL]] / OFFSET(df_inflation[[#This Row],[CPIAUCSL]], -36, 0))^(1/$E$8) - 1, "")</f>
        <v>4.0269406482919656E-2</v>
      </c>
      <c r="F77" s="162">
        <f ca="1">IFERROR(df_inflation[[#This Row],[3 yr. Annual Change in CPI]] + $F$8, "")</f>
        <v>6.026940648291966E-2</v>
      </c>
    </row>
    <row r="78" spans="2:6" x14ac:dyDescent="0.25">
      <c r="B78" s="17">
        <v>19207</v>
      </c>
      <c r="C78" s="161">
        <v>26.69</v>
      </c>
      <c r="D78" s="13">
        <f>YEAR(df_inflation[[#This Row],[Calendar Date]])</f>
        <v>1952</v>
      </c>
      <c r="E78" s="162">
        <f ca="1">IFERROR( (df_inflation[[#This Row],[CPIAUCSL]] / OFFSET(df_inflation[[#This Row],[CPIAUCSL]], -36, 0))^(1/$E$8) - 1, "")</f>
        <v>4.0399358939797292E-2</v>
      </c>
      <c r="F78" s="162">
        <f ca="1">IFERROR(df_inflation[[#This Row],[3 yr. Annual Change in CPI]] + $F$8, "")</f>
        <v>6.0399358939797296E-2</v>
      </c>
    </row>
    <row r="79" spans="2:6" x14ac:dyDescent="0.25">
      <c r="B79" s="17">
        <v>19238</v>
      </c>
      <c r="C79" s="161">
        <v>26.63</v>
      </c>
      <c r="D79" s="13">
        <f>YEAR(df_inflation[[#This Row],[Calendar Date]])</f>
        <v>1952</v>
      </c>
      <c r="E79" s="162">
        <f ca="1">IFERROR( (df_inflation[[#This Row],[CPIAUCSL]] / OFFSET(df_inflation[[#This Row],[CPIAUCSL]], -36, 0))^(1/$E$8) - 1, "")</f>
        <v>3.8889086780640181E-2</v>
      </c>
      <c r="F79" s="162">
        <f ca="1">IFERROR(df_inflation[[#This Row],[3 yr. Annual Change in CPI]] + $F$8, "")</f>
        <v>5.8889086780640185E-2</v>
      </c>
    </row>
    <row r="80" spans="2:6" x14ac:dyDescent="0.25">
      <c r="B80" s="17">
        <v>19268</v>
      </c>
      <c r="C80" s="161">
        <v>26.69</v>
      </c>
      <c r="D80" s="13">
        <f>YEAR(df_inflation[[#This Row],[Calendar Date]])</f>
        <v>1952</v>
      </c>
      <c r="E80" s="162">
        <f ca="1">IFERROR( (df_inflation[[#This Row],[CPIAUCSL]] / OFFSET(df_inflation[[#This Row],[CPIAUCSL]], -36, 0))^(1/$E$8) - 1, "")</f>
        <v>4.0838716829411537E-2</v>
      </c>
      <c r="F80" s="162">
        <f ca="1">IFERROR(df_inflation[[#This Row],[3 yr. Annual Change in CPI]] + $F$8, "")</f>
        <v>6.083871682941154E-2</v>
      </c>
    </row>
    <row r="81" spans="2:6" x14ac:dyDescent="0.25">
      <c r="B81" s="17">
        <v>19299</v>
      </c>
      <c r="C81" s="161">
        <v>26.69</v>
      </c>
      <c r="D81" s="13">
        <f>YEAR(df_inflation[[#This Row],[Calendar Date]])</f>
        <v>1952</v>
      </c>
      <c r="E81" s="162">
        <f ca="1">IFERROR( (df_inflation[[#This Row],[CPIAUCSL]] / OFFSET(df_inflation[[#This Row],[CPIAUCSL]], -36, 0))^(1/$E$8) - 1, "")</f>
        <v>4.0399358939797292E-2</v>
      </c>
      <c r="F81" s="162">
        <f ca="1">IFERROR(df_inflation[[#This Row],[3 yr. Annual Change in CPI]] + $F$8, "")</f>
        <v>6.0399358939797296E-2</v>
      </c>
    </row>
    <row r="82" spans="2:6" x14ac:dyDescent="0.25">
      <c r="B82" s="17">
        <v>19329</v>
      </c>
      <c r="C82" s="161">
        <v>26.71</v>
      </c>
      <c r="D82" s="13">
        <f>YEAR(df_inflation[[#This Row],[Calendar Date]])</f>
        <v>1952</v>
      </c>
      <c r="E82" s="162">
        <f ca="1">IFERROR( (df_inflation[[#This Row],[CPIAUCSL]] / OFFSET(df_inflation[[#This Row],[CPIAUCSL]], -36, 0))^(1/$E$8) - 1, "")</f>
        <v>4.1979801383845938E-2</v>
      </c>
      <c r="F82" s="162">
        <f ca="1">IFERROR(df_inflation[[#This Row],[3 yr. Annual Change in CPI]] + $F$8, "")</f>
        <v>6.1979801383845942E-2</v>
      </c>
    </row>
    <row r="83" spans="2:6" x14ac:dyDescent="0.25">
      <c r="B83" s="17">
        <v>19360</v>
      </c>
      <c r="C83" s="161">
        <v>26.64</v>
      </c>
      <c r="D83" s="13">
        <f>YEAR(df_inflation[[#This Row],[Calendar Date]])</f>
        <v>1953</v>
      </c>
      <c r="E83" s="162">
        <f ca="1">IFERROR( (df_inflation[[#This Row],[CPIAUCSL]] / OFFSET(df_inflation[[#This Row],[CPIAUCSL]], -36, 0))^(1/$E$8) - 1, "")</f>
        <v>4.2542729144743552E-2</v>
      </c>
      <c r="F83" s="162">
        <f ca="1">IFERROR(df_inflation[[#This Row],[3 yr. Annual Change in CPI]] + $F$8, "")</f>
        <v>6.2542729144743556E-2</v>
      </c>
    </row>
    <row r="84" spans="2:6" x14ac:dyDescent="0.25">
      <c r="B84" s="17">
        <v>19391</v>
      </c>
      <c r="C84" s="161">
        <v>26.59</v>
      </c>
      <c r="D84" s="13">
        <f>YEAR(df_inflation[[#This Row],[Calendar Date]])</f>
        <v>1953</v>
      </c>
      <c r="E84" s="162">
        <f ca="1">IFERROR( (df_inflation[[#This Row],[CPIAUCSL]] / OFFSET(df_inflation[[#This Row],[CPIAUCSL]], -36, 0))^(1/$E$8) - 1, "")</f>
        <v>4.0417024683223612E-2</v>
      </c>
      <c r="F84" s="162">
        <f ca="1">IFERROR(df_inflation[[#This Row],[3 yr. Annual Change in CPI]] + $F$8, "")</f>
        <v>6.0417024683223616E-2</v>
      </c>
    </row>
    <row r="85" spans="2:6" x14ac:dyDescent="0.25">
      <c r="B85" s="17">
        <v>19419</v>
      </c>
      <c r="C85" s="161">
        <v>26.63</v>
      </c>
      <c r="D85" s="13">
        <f>YEAR(df_inflation[[#This Row],[Calendar Date]])</f>
        <v>1953</v>
      </c>
      <c r="E85" s="162">
        <f ca="1">IFERROR( (df_inflation[[#This Row],[CPIAUCSL]] / OFFSET(df_inflation[[#This Row],[CPIAUCSL]], -36, 0))^(1/$E$8) - 1, "")</f>
        <v>4.0497956020669301E-2</v>
      </c>
      <c r="F85" s="162">
        <f ca="1">IFERROR(df_inflation[[#This Row],[3 yr. Annual Change in CPI]] + $F$8, "")</f>
        <v>6.0497956020669305E-2</v>
      </c>
    </row>
    <row r="86" spans="2:6" x14ac:dyDescent="0.25">
      <c r="B86" s="17">
        <v>19450</v>
      </c>
      <c r="C86" s="161">
        <v>26.69</v>
      </c>
      <c r="D86" s="13">
        <f>YEAR(df_inflation[[#This Row],[Calendar Date]])</f>
        <v>1953</v>
      </c>
      <c r="E86" s="162">
        <f ca="1">IFERROR( (df_inflation[[#This Row],[CPIAUCSL]] / OFFSET(df_inflation[[#This Row],[CPIAUCSL]], -36, 0))^(1/$E$8) - 1, "")</f>
        <v>4.1132034786838023E-2</v>
      </c>
      <c r="F86" s="162">
        <f ca="1">IFERROR(df_inflation[[#This Row],[3 yr. Annual Change in CPI]] + $F$8, "")</f>
        <v>6.1132034786838027E-2</v>
      </c>
    </row>
    <row r="87" spans="2:6" x14ac:dyDescent="0.25">
      <c r="B87" s="17">
        <v>19480</v>
      </c>
      <c r="C87" s="161">
        <v>26.7</v>
      </c>
      <c r="D87" s="13">
        <f>YEAR(df_inflation[[#This Row],[Calendar Date]])</f>
        <v>1953</v>
      </c>
      <c r="E87" s="162">
        <f ca="1">IFERROR( (df_inflation[[#This Row],[CPIAUCSL]] / OFFSET(df_inflation[[#This Row],[CPIAUCSL]], -36, 0))^(1/$E$8) - 1, "")</f>
        <v>3.9506860406044675E-2</v>
      </c>
      <c r="F87" s="162">
        <f ca="1">IFERROR(df_inflation[[#This Row],[3 yr. Annual Change in CPI]] + $F$8, "")</f>
        <v>5.9506860406044679E-2</v>
      </c>
    </row>
    <row r="88" spans="2:6" x14ac:dyDescent="0.25">
      <c r="B88" s="17">
        <v>19511</v>
      </c>
      <c r="C88" s="161">
        <v>26.77</v>
      </c>
      <c r="D88" s="13">
        <f>YEAR(df_inflation[[#This Row],[Calendar Date]])</f>
        <v>1953</v>
      </c>
      <c r="E88" s="162">
        <f ca="1">IFERROR( (df_inflation[[#This Row],[CPIAUCSL]] / OFFSET(df_inflation[[#This Row],[CPIAUCSL]], -36, 0))^(1/$E$8) - 1, "")</f>
        <v>3.8814531732348945E-2</v>
      </c>
      <c r="F88" s="162">
        <f ca="1">IFERROR(df_inflation[[#This Row],[3 yr. Annual Change in CPI]] + $F$8, "")</f>
        <v>5.8814531732348949E-2</v>
      </c>
    </row>
    <row r="89" spans="2:6" x14ac:dyDescent="0.25">
      <c r="B89" s="17">
        <v>19541</v>
      </c>
      <c r="C89" s="161">
        <v>26.79</v>
      </c>
      <c r="D89" s="13">
        <f>YEAR(df_inflation[[#This Row],[Calendar Date]])</f>
        <v>1953</v>
      </c>
      <c r="E89" s="162">
        <f ca="1">IFERROR( (df_inflation[[#This Row],[CPIAUCSL]] / OFFSET(df_inflation[[#This Row],[CPIAUCSL]], -36, 0))^(1/$E$8) - 1, "")</f>
        <v>3.6331918579018074E-2</v>
      </c>
      <c r="F89" s="162">
        <f ca="1">IFERROR(df_inflation[[#This Row],[3 yr. Annual Change in CPI]] + $F$8, "")</f>
        <v>5.6331918579018078E-2</v>
      </c>
    </row>
    <row r="90" spans="2:6" x14ac:dyDescent="0.25">
      <c r="B90" s="17">
        <v>19572</v>
      </c>
      <c r="C90" s="161">
        <v>26.85</v>
      </c>
      <c r="D90" s="13">
        <f>YEAR(df_inflation[[#This Row],[Calendar Date]])</f>
        <v>1953</v>
      </c>
      <c r="E90" s="162">
        <f ca="1">IFERROR( (df_inflation[[#This Row],[CPIAUCSL]] / OFFSET(df_inflation[[#This Row],[CPIAUCSL]], -36, 0))^(1/$E$8) - 1, "")</f>
        <v>3.5244602034784966E-2</v>
      </c>
      <c r="F90" s="162">
        <f ca="1">IFERROR(df_inflation[[#This Row],[3 yr. Annual Change in CPI]] + $F$8, "")</f>
        <v>5.524460203478497E-2</v>
      </c>
    </row>
    <row r="91" spans="2:6" x14ac:dyDescent="0.25">
      <c r="B91" s="17">
        <v>19603</v>
      </c>
      <c r="C91" s="161">
        <v>26.89</v>
      </c>
      <c r="D91" s="13">
        <f>YEAR(df_inflation[[#This Row],[Calendar Date]])</f>
        <v>1953</v>
      </c>
      <c r="E91" s="162">
        <f ca="1">IFERROR( (df_inflation[[#This Row],[CPIAUCSL]] / OFFSET(df_inflation[[#This Row],[CPIAUCSL]], -36, 0))^(1/$E$8) - 1, "")</f>
        <v>3.3768773295854926E-2</v>
      </c>
      <c r="F91" s="162">
        <f ca="1">IFERROR(df_inflation[[#This Row],[3 yr. Annual Change in CPI]] + $F$8, "")</f>
        <v>5.376877329585493E-2</v>
      </c>
    </row>
    <row r="92" spans="2:6" x14ac:dyDescent="0.25">
      <c r="B92" s="17">
        <v>19633</v>
      </c>
      <c r="C92" s="161">
        <v>26.95</v>
      </c>
      <c r="D92" s="13">
        <f>YEAR(df_inflation[[#This Row],[Calendar Date]])</f>
        <v>1953</v>
      </c>
      <c r="E92" s="162">
        <f ca="1">IFERROR( (df_inflation[[#This Row],[CPIAUCSL]] / OFFSET(df_inflation[[#This Row],[CPIAUCSL]], -36, 0))^(1/$E$8) - 1, "")</f>
        <v>3.228011545636722E-2</v>
      </c>
      <c r="F92" s="162">
        <f ca="1">IFERROR(df_inflation[[#This Row],[3 yr. Annual Change in CPI]] + $F$8, "")</f>
        <v>5.2280115456367224E-2</v>
      </c>
    </row>
    <row r="93" spans="2:6" x14ac:dyDescent="0.25">
      <c r="B93" s="17">
        <v>19664</v>
      </c>
      <c r="C93" s="161">
        <v>26.85</v>
      </c>
      <c r="D93" s="13">
        <f>YEAR(df_inflation[[#This Row],[Calendar Date]])</f>
        <v>1953</v>
      </c>
      <c r="E93" s="162">
        <f ca="1">IFERROR( (df_inflation[[#This Row],[CPIAUCSL]] / OFFSET(df_inflation[[#This Row],[CPIAUCSL]], -36, 0))^(1/$E$8) - 1, "")</f>
        <v>2.9602830071318476E-2</v>
      </c>
      <c r="F93" s="162">
        <f ca="1">IFERROR(df_inflation[[#This Row],[3 yr. Annual Change in CPI]] + $F$8, "")</f>
        <v>4.9602830071318479E-2</v>
      </c>
    </row>
    <row r="94" spans="2:6" x14ac:dyDescent="0.25">
      <c r="B94" s="17">
        <v>19694</v>
      </c>
      <c r="C94" s="161">
        <v>26.87</v>
      </c>
      <c r="D94" s="13">
        <f>YEAR(df_inflation[[#This Row],[Calendar Date]])</f>
        <v>1953</v>
      </c>
      <c r="E94" s="162">
        <f ca="1">IFERROR( (df_inflation[[#This Row],[CPIAUCSL]] / OFFSET(df_inflation[[#This Row],[CPIAUCSL]], -36, 0))^(1/$E$8) - 1, "")</f>
        <v>2.4609576762741225E-2</v>
      </c>
      <c r="F94" s="162">
        <f ca="1">IFERROR(df_inflation[[#This Row],[3 yr. Annual Change in CPI]] + $F$8, "")</f>
        <v>4.4609576762741229E-2</v>
      </c>
    </row>
    <row r="95" spans="2:6" x14ac:dyDescent="0.25">
      <c r="B95" s="17">
        <v>19725</v>
      </c>
      <c r="C95" s="161">
        <v>26.94</v>
      </c>
      <c r="D95" s="13">
        <f>YEAR(df_inflation[[#This Row],[Calendar Date]])</f>
        <v>1954</v>
      </c>
      <c r="E95" s="162">
        <f ca="1">IFERROR( (df_inflation[[#This Row],[CPIAUCSL]] / OFFSET(df_inflation[[#This Row],[CPIAUCSL]], -36, 0))^(1/$E$8) - 1, "")</f>
        <v>2.0082564455960794E-2</v>
      </c>
      <c r="F95" s="162">
        <f ca="1">IFERROR(df_inflation[[#This Row],[3 yr. Annual Change in CPI]] + $F$8, "")</f>
        <v>4.0082564455960798E-2</v>
      </c>
    </row>
    <row r="96" spans="2:6" x14ac:dyDescent="0.25">
      <c r="B96" s="17">
        <v>19756</v>
      </c>
      <c r="C96" s="161">
        <v>26.99</v>
      </c>
      <c r="D96" s="13">
        <f>YEAR(df_inflation[[#This Row],[Calendar Date]])</f>
        <v>1954</v>
      </c>
      <c r="E96" s="162">
        <f ca="1">IFERROR( (df_inflation[[#This Row],[CPIAUCSL]] / OFFSET(df_inflation[[#This Row],[CPIAUCSL]], -36, 0))^(1/$E$8) - 1, "")</f>
        <v>1.4751011270436987E-2</v>
      </c>
      <c r="F96" s="162">
        <f ca="1">IFERROR(df_inflation[[#This Row],[3 yr. Annual Change in CPI]] + $F$8, "")</f>
        <v>3.4751011270436991E-2</v>
      </c>
    </row>
    <row r="97" spans="2:6" x14ac:dyDescent="0.25">
      <c r="B97" s="17">
        <v>19784</v>
      </c>
      <c r="C97" s="161">
        <v>26.93</v>
      </c>
      <c r="D97" s="13">
        <f>YEAR(df_inflation[[#This Row],[Calendar Date]])</f>
        <v>1954</v>
      </c>
      <c r="E97" s="162">
        <f ca="1">IFERROR( (df_inflation[[#This Row],[CPIAUCSL]] / OFFSET(df_inflation[[#This Row],[CPIAUCSL]], -36, 0))^(1/$E$8) - 1, "")</f>
        <v>1.3345073523549633E-2</v>
      </c>
      <c r="F97" s="162">
        <f ca="1">IFERROR(df_inflation[[#This Row],[3 yr. Annual Change in CPI]] + $F$8, "")</f>
        <v>3.3345073523549637E-2</v>
      </c>
    </row>
    <row r="98" spans="2:6" x14ac:dyDescent="0.25">
      <c r="B98" s="17">
        <v>19815</v>
      </c>
      <c r="C98" s="161">
        <v>26.86</v>
      </c>
      <c r="D98" s="13">
        <f>YEAR(df_inflation[[#This Row],[Calendar Date]])</f>
        <v>1954</v>
      </c>
      <c r="E98" s="162">
        <f ca="1">IFERROR( (df_inflation[[#This Row],[CPIAUCSL]] / OFFSET(df_inflation[[#This Row],[CPIAUCSL]], -36, 0))^(1/$E$8) - 1, "")</f>
        <v>1.1945220915762667E-2</v>
      </c>
      <c r="F98" s="162">
        <f ca="1">IFERROR(df_inflation[[#This Row],[3 yr. Annual Change in CPI]] + $F$8, "")</f>
        <v>3.194522091576267E-2</v>
      </c>
    </row>
    <row r="99" spans="2:6" x14ac:dyDescent="0.25">
      <c r="B99" s="17">
        <v>19845</v>
      </c>
      <c r="C99" s="161">
        <v>26.93</v>
      </c>
      <c r="D99" s="13">
        <f>YEAR(df_inflation[[#This Row],[Calendar Date]])</f>
        <v>1954</v>
      </c>
      <c r="E99" s="162">
        <f ca="1">IFERROR( (df_inflation[[#This Row],[CPIAUCSL]] / OFFSET(df_inflation[[#This Row],[CPIAUCSL]], -36, 0))^(1/$E$8) - 1, "")</f>
        <v>1.1913425610395878E-2</v>
      </c>
      <c r="F99" s="162">
        <f ca="1">IFERROR(df_inflation[[#This Row],[3 yr. Annual Change in CPI]] + $F$8, "")</f>
        <v>3.1913425610395882E-2</v>
      </c>
    </row>
    <row r="100" spans="2:6" x14ac:dyDescent="0.25">
      <c r="B100" s="17">
        <v>19876</v>
      </c>
      <c r="C100" s="161">
        <v>26.94</v>
      </c>
      <c r="D100" s="13">
        <f>YEAR(df_inflation[[#This Row],[Calendar Date]])</f>
        <v>1954</v>
      </c>
      <c r="E100" s="162">
        <f ca="1">IFERROR( (df_inflation[[#This Row],[CPIAUCSL]] / OFFSET(df_inflation[[#This Row],[CPIAUCSL]], -36, 0))^(1/$E$8) - 1, "")</f>
        <v>1.2818653992513918E-2</v>
      </c>
      <c r="F100" s="162">
        <f ca="1">IFERROR(df_inflation[[#This Row],[3 yr. Annual Change in CPI]] + $F$8, "")</f>
        <v>3.2818653992513921E-2</v>
      </c>
    </row>
    <row r="101" spans="2:6" x14ac:dyDescent="0.25">
      <c r="B101" s="17">
        <v>19906</v>
      </c>
      <c r="C101" s="161">
        <v>26.86</v>
      </c>
      <c r="D101" s="13">
        <f>YEAR(df_inflation[[#This Row],[Calendar Date]])</f>
        <v>1954</v>
      </c>
      <c r="E101" s="162">
        <f ca="1">IFERROR( (df_inflation[[#This Row],[CPIAUCSL]] / OFFSET(df_inflation[[#This Row],[CPIAUCSL]], -36, 0))^(1/$E$8) - 1, "")</f>
        <v>1.207539138554381E-2</v>
      </c>
      <c r="F101" s="162">
        <f ca="1">IFERROR(df_inflation[[#This Row],[3 yr. Annual Change in CPI]] + $F$8, "")</f>
        <v>3.2075391385543814E-2</v>
      </c>
    </row>
    <row r="102" spans="2:6" x14ac:dyDescent="0.25">
      <c r="B102" s="17">
        <v>19937</v>
      </c>
      <c r="C102" s="161">
        <v>26.85</v>
      </c>
      <c r="D102" s="13">
        <f>YEAR(df_inflation[[#This Row],[Calendar Date]])</f>
        <v>1954</v>
      </c>
      <c r="E102" s="162">
        <f ca="1">IFERROR( (df_inflation[[#This Row],[CPIAUCSL]] / OFFSET(df_inflation[[#This Row],[CPIAUCSL]], -36, 0))^(1/$E$8) - 1, "")</f>
        <v>1.2601554662899694E-2</v>
      </c>
      <c r="F102" s="162">
        <f ca="1">IFERROR(df_inflation[[#This Row],[3 yr. Annual Change in CPI]] + $F$8, "")</f>
        <v>3.2601554662899698E-2</v>
      </c>
    </row>
    <row r="103" spans="2:6" x14ac:dyDescent="0.25">
      <c r="B103" s="17">
        <v>19968</v>
      </c>
      <c r="C103" s="161">
        <v>26.81</v>
      </c>
      <c r="D103" s="13">
        <f>YEAR(df_inflation[[#This Row],[Calendar Date]])</f>
        <v>1954</v>
      </c>
      <c r="E103" s="162">
        <f ca="1">IFERROR( (df_inflation[[#This Row],[CPIAUCSL]] / OFFSET(df_inflation[[#This Row],[CPIAUCSL]], -36, 0))^(1/$E$8) - 1, "")</f>
        <v>9.8903336504831962E-3</v>
      </c>
      <c r="F103" s="162">
        <f ca="1">IFERROR(df_inflation[[#This Row],[3 yr. Annual Change in CPI]] + $F$8, "")</f>
        <v>2.9890333650483197E-2</v>
      </c>
    </row>
    <row r="104" spans="2:6" x14ac:dyDescent="0.25">
      <c r="B104" s="17">
        <v>19998</v>
      </c>
      <c r="C104" s="161">
        <v>26.72</v>
      </c>
      <c r="D104" s="13">
        <f>YEAR(df_inflation[[#This Row],[Calendar Date]])</f>
        <v>1954</v>
      </c>
      <c r="E104" s="162">
        <f ca="1">IFERROR( (df_inflation[[#This Row],[CPIAUCSL]] / OFFSET(df_inflation[[#This Row],[CPIAUCSL]], -36, 0))^(1/$E$8) - 1, "")</f>
        <v>7.0852565209573726E-3</v>
      </c>
      <c r="F104" s="162">
        <f ca="1">IFERROR(df_inflation[[#This Row],[3 yr. Annual Change in CPI]] + $F$8, "")</f>
        <v>2.7085256520957373E-2</v>
      </c>
    </row>
    <row r="105" spans="2:6" x14ac:dyDescent="0.25">
      <c r="B105" s="17">
        <v>20029</v>
      </c>
      <c r="C105" s="161">
        <v>26.78</v>
      </c>
      <c r="D105" s="13">
        <f>YEAR(df_inflation[[#This Row],[Calendar Date]])</f>
        <v>1954</v>
      </c>
      <c r="E105" s="162">
        <f ca="1">IFERROR( (df_inflation[[#This Row],[CPIAUCSL]] / OFFSET(df_inflation[[#This Row],[CPIAUCSL]], -36, 0))^(1/$E$8) - 1, "")</f>
        <v>5.7921211095437464E-3</v>
      </c>
      <c r="F105" s="162">
        <f ca="1">IFERROR(df_inflation[[#This Row],[3 yr. Annual Change in CPI]] + $F$8, "")</f>
        <v>2.5792121109543747E-2</v>
      </c>
    </row>
    <row r="106" spans="2:6" x14ac:dyDescent="0.25">
      <c r="B106" s="17">
        <v>20059</v>
      </c>
      <c r="C106" s="161">
        <v>26.77</v>
      </c>
      <c r="D106" s="13">
        <f>YEAR(df_inflation[[#This Row],[Calendar Date]])</f>
        <v>1954</v>
      </c>
      <c r="E106" s="162">
        <f ca="1">IFERROR( (df_inflation[[#This Row],[CPIAUCSL]] / OFFSET(df_inflation[[#This Row],[CPIAUCSL]], -36, 0))^(1/$E$8) - 1, "")</f>
        <v>3.7636786818564527E-3</v>
      </c>
      <c r="F106" s="162">
        <f ca="1">IFERROR(df_inflation[[#This Row],[3 yr. Annual Change in CPI]] + $F$8, "")</f>
        <v>2.3763678681856453E-2</v>
      </c>
    </row>
    <row r="107" spans="2:6" x14ac:dyDescent="0.25">
      <c r="B107" s="17">
        <v>20090</v>
      </c>
      <c r="C107" s="161">
        <v>26.77</v>
      </c>
      <c r="D107" s="13">
        <f>YEAR(df_inflation[[#This Row],[Calendar Date]])</f>
        <v>1955</v>
      </c>
      <c r="E107" s="162">
        <f ca="1">IFERROR( (df_inflation[[#This Row],[CPIAUCSL]] / OFFSET(df_inflation[[#This Row],[CPIAUCSL]], -36, 0))^(1/$E$8) - 1, "")</f>
        <v>4.0166114577582235E-3</v>
      </c>
      <c r="F107" s="162">
        <f ca="1">IFERROR(df_inflation[[#This Row],[3 yr. Annual Change in CPI]] + $F$8, "")</f>
        <v>2.4016611457758224E-2</v>
      </c>
    </row>
    <row r="108" spans="2:6" x14ac:dyDescent="0.25">
      <c r="B108" s="17">
        <v>20121</v>
      </c>
      <c r="C108" s="161">
        <v>26.82</v>
      </c>
      <c r="D108" s="13">
        <f>YEAR(df_inflation[[#This Row],[Calendar Date]])</f>
        <v>1955</v>
      </c>
      <c r="E108" s="162">
        <f ca="1">IFERROR( (df_inflation[[#This Row],[CPIAUCSL]] / OFFSET(df_inflation[[#This Row],[CPIAUCSL]], -36, 0))^(1/$E$8) - 1, "")</f>
        <v>5.1482574831984707E-3</v>
      </c>
      <c r="F108" s="162">
        <f ca="1">IFERROR(df_inflation[[#This Row],[3 yr. Annual Change in CPI]] + $F$8, "")</f>
        <v>2.5148257483198471E-2</v>
      </c>
    </row>
    <row r="109" spans="2:6" x14ac:dyDescent="0.25">
      <c r="B109" s="17">
        <v>20149</v>
      </c>
      <c r="C109" s="161">
        <v>26.79</v>
      </c>
      <c r="D109" s="13">
        <f>YEAR(df_inflation[[#This Row],[Calendar Date]])</f>
        <v>1955</v>
      </c>
      <c r="E109" s="162">
        <f ca="1">IFERROR( (df_inflation[[#This Row],[CPIAUCSL]] / OFFSET(df_inflation[[#This Row],[CPIAUCSL]], -36, 0))^(1/$E$8) - 1, "")</f>
        <v>5.0271047157348647E-3</v>
      </c>
      <c r="F109" s="162">
        <f ca="1">IFERROR(df_inflation[[#This Row],[3 yr. Annual Change in CPI]] + $F$8, "")</f>
        <v>2.5027104715734865E-2</v>
      </c>
    </row>
    <row r="110" spans="2:6" x14ac:dyDescent="0.25">
      <c r="B110" s="17">
        <v>20180</v>
      </c>
      <c r="C110" s="161">
        <v>26.79</v>
      </c>
      <c r="D110" s="13">
        <f>YEAR(df_inflation[[#This Row],[Calendar Date]])</f>
        <v>1955</v>
      </c>
      <c r="E110" s="162">
        <f ca="1">IFERROR( (df_inflation[[#This Row],[CPIAUCSL]] / OFFSET(df_inflation[[#This Row],[CPIAUCSL]], -36, 0))^(1/$E$8) - 1, "")</f>
        <v>4.1400547361283291E-3</v>
      </c>
      <c r="F110" s="162">
        <f ca="1">IFERROR(df_inflation[[#This Row],[3 yr. Annual Change in CPI]] + $F$8, "")</f>
        <v>2.4140054736128329E-2</v>
      </c>
    </row>
    <row r="111" spans="2:6" x14ac:dyDescent="0.25">
      <c r="B111" s="17">
        <v>20210</v>
      </c>
      <c r="C111" s="161">
        <v>26.77</v>
      </c>
      <c r="D111" s="13">
        <f>YEAR(df_inflation[[#This Row],[Calendar Date]])</f>
        <v>1955</v>
      </c>
      <c r="E111" s="162">
        <f ca="1">IFERROR( (df_inflation[[#This Row],[CPIAUCSL]] / OFFSET(df_inflation[[#This Row],[CPIAUCSL]], -36, 0))^(1/$E$8) - 1, "")</f>
        <v>3.7636786818564527E-3</v>
      </c>
      <c r="F111" s="162">
        <f ca="1">IFERROR(df_inflation[[#This Row],[3 yr. Annual Change in CPI]] + $F$8, "")</f>
        <v>2.3763678681856453E-2</v>
      </c>
    </row>
    <row r="112" spans="2:6" x14ac:dyDescent="0.25">
      <c r="B112" s="17">
        <v>20241</v>
      </c>
      <c r="C112" s="161">
        <v>26.71</v>
      </c>
      <c r="D112" s="13">
        <f>YEAR(df_inflation[[#This Row],[Calendar Date]])</f>
        <v>1955</v>
      </c>
      <c r="E112" s="162">
        <f ca="1">IFERROR( (df_inflation[[#This Row],[CPIAUCSL]] / OFFSET(df_inflation[[#This Row],[CPIAUCSL]], -36, 0))^(1/$E$8) - 1, "")</f>
        <v>2.2564950523196181E-3</v>
      </c>
      <c r="F112" s="162">
        <f ca="1">IFERROR(df_inflation[[#This Row],[3 yr. Annual Change in CPI]] + $F$8, "")</f>
        <v>2.2256495052319619E-2</v>
      </c>
    </row>
    <row r="113" spans="2:6" x14ac:dyDescent="0.25">
      <c r="B113" s="17">
        <v>20271</v>
      </c>
      <c r="C113" s="161">
        <v>26.76</v>
      </c>
      <c r="D113" s="13">
        <f>YEAR(df_inflation[[#This Row],[Calendar Date]])</f>
        <v>1955</v>
      </c>
      <c r="E113" s="162">
        <f ca="1">IFERROR( (df_inflation[[#This Row],[CPIAUCSL]] / OFFSET(df_inflation[[#This Row],[CPIAUCSL]], -36, 0))^(1/$E$8) - 1, "")</f>
        <v>9.9850290997527402E-4</v>
      </c>
      <c r="F113" s="162">
        <f ca="1">IFERROR(df_inflation[[#This Row],[3 yr. Annual Change in CPI]] + $F$8, "")</f>
        <v>2.0998502909975274E-2</v>
      </c>
    </row>
    <row r="114" spans="2:6" x14ac:dyDescent="0.25">
      <c r="B114" s="17">
        <v>20302</v>
      </c>
      <c r="C114" s="161">
        <v>26.72</v>
      </c>
      <c r="D114" s="13">
        <f>YEAR(df_inflation[[#This Row],[Calendar Date]])</f>
        <v>1955</v>
      </c>
      <c r="E114" s="162">
        <f ca="1">IFERROR( (df_inflation[[#This Row],[CPIAUCSL]] / OFFSET(df_inflation[[#This Row],[CPIAUCSL]], -36, 0))^(1/$E$8) - 1, "")</f>
        <v>3.7453187022418177E-4</v>
      </c>
      <c r="F114" s="162">
        <f ca="1">IFERROR(df_inflation[[#This Row],[3 yr. Annual Change in CPI]] + $F$8, "")</f>
        <v>2.0374531870224182E-2</v>
      </c>
    </row>
    <row r="115" spans="2:6" x14ac:dyDescent="0.25">
      <c r="B115" s="17">
        <v>20333</v>
      </c>
      <c r="C115" s="161">
        <v>26.85</v>
      </c>
      <c r="D115" s="13">
        <f>YEAR(df_inflation[[#This Row],[Calendar Date]])</f>
        <v>1955</v>
      </c>
      <c r="E115" s="162">
        <f ca="1">IFERROR( (df_inflation[[#This Row],[CPIAUCSL]] / OFFSET(df_inflation[[#This Row],[CPIAUCSL]], -36, 0))^(1/$E$8) - 1, "")</f>
        <v>2.7462377308249408E-3</v>
      </c>
      <c r="F115" s="162">
        <f ca="1">IFERROR(df_inflation[[#This Row],[3 yr. Annual Change in CPI]] + $F$8, "")</f>
        <v>2.2746237730824941E-2</v>
      </c>
    </row>
    <row r="116" spans="2:6" x14ac:dyDescent="0.25">
      <c r="B116" s="17">
        <v>20363</v>
      </c>
      <c r="C116" s="161">
        <v>26.82</v>
      </c>
      <c r="D116" s="13">
        <f>YEAR(df_inflation[[#This Row],[Calendar Date]])</f>
        <v>1955</v>
      </c>
      <c r="E116" s="162">
        <f ca="1">IFERROR( (df_inflation[[#This Row],[CPIAUCSL]] / OFFSET(df_inflation[[#This Row],[CPIAUCSL]], -36, 0))^(1/$E$8) - 1, "")</f>
        <v>1.6209504679614017E-3</v>
      </c>
      <c r="F116" s="162">
        <f ca="1">IFERROR(df_inflation[[#This Row],[3 yr. Annual Change in CPI]] + $F$8, "")</f>
        <v>2.1620950467961402E-2</v>
      </c>
    </row>
    <row r="117" spans="2:6" x14ac:dyDescent="0.25">
      <c r="B117" s="17">
        <v>20394</v>
      </c>
      <c r="C117" s="161">
        <v>26.88</v>
      </c>
      <c r="D117" s="13">
        <f>YEAR(df_inflation[[#This Row],[Calendar Date]])</f>
        <v>1955</v>
      </c>
      <c r="E117" s="162">
        <f ca="1">IFERROR( (df_inflation[[#This Row],[CPIAUCSL]] / OFFSET(df_inflation[[#This Row],[CPIAUCSL]], -36, 0))^(1/$E$8) - 1, "")</f>
        <v>2.3673150887530969E-3</v>
      </c>
      <c r="F117" s="162">
        <f ca="1">IFERROR(df_inflation[[#This Row],[3 yr. Annual Change in CPI]] + $F$8, "")</f>
        <v>2.2367315088753097E-2</v>
      </c>
    </row>
    <row r="118" spans="2:6" x14ac:dyDescent="0.25">
      <c r="B118" s="17">
        <v>20424</v>
      </c>
      <c r="C118" s="161">
        <v>26.87</v>
      </c>
      <c r="D118" s="13">
        <f>YEAR(df_inflation[[#This Row],[Calendar Date]])</f>
        <v>1955</v>
      </c>
      <c r="E118" s="162">
        <f ca="1">IFERROR( (df_inflation[[#This Row],[CPIAUCSL]] / OFFSET(df_inflation[[#This Row],[CPIAUCSL]], -36, 0))^(1/$E$8) - 1, "")</f>
        <v>1.9927814568505564E-3</v>
      </c>
      <c r="F118" s="162">
        <f ca="1">IFERROR(df_inflation[[#This Row],[3 yr. Annual Change in CPI]] + $F$8, "")</f>
        <v>2.1992781456850557E-2</v>
      </c>
    </row>
    <row r="119" spans="2:6" x14ac:dyDescent="0.25">
      <c r="B119" s="17">
        <v>20455</v>
      </c>
      <c r="C119" s="161">
        <v>26.83</v>
      </c>
      <c r="D119" s="13">
        <f>YEAR(df_inflation[[#This Row],[Calendar Date]])</f>
        <v>1956</v>
      </c>
      <c r="E119" s="162">
        <f ca="1">IFERROR( (df_inflation[[#This Row],[CPIAUCSL]] / OFFSET(df_inflation[[#This Row],[CPIAUCSL]], -36, 0))^(1/$E$8) - 1, "")</f>
        <v>2.3717477428464306E-3</v>
      </c>
      <c r="F119" s="162">
        <f ca="1">IFERROR(df_inflation[[#This Row],[3 yr. Annual Change in CPI]] + $F$8, "")</f>
        <v>2.2371747742846431E-2</v>
      </c>
    </row>
    <row r="120" spans="2:6" x14ac:dyDescent="0.25">
      <c r="B120" s="17">
        <v>20486</v>
      </c>
      <c r="C120" s="161">
        <v>26.86</v>
      </c>
      <c r="D120" s="13">
        <f>YEAR(df_inflation[[#This Row],[Calendar Date]])</f>
        <v>1956</v>
      </c>
      <c r="E120" s="162">
        <f ca="1">IFERROR( (df_inflation[[#This Row],[CPIAUCSL]] / OFFSET(df_inflation[[#This Row],[CPIAUCSL]], -36, 0))^(1/$E$8) - 1, "")</f>
        <v>3.3733388911023621E-3</v>
      </c>
      <c r="F120" s="162">
        <f ca="1">IFERROR(df_inflation[[#This Row],[3 yr. Annual Change in CPI]] + $F$8, "")</f>
        <v>2.3373338891102362E-2</v>
      </c>
    </row>
    <row r="121" spans="2:6" x14ac:dyDescent="0.25">
      <c r="B121" s="17">
        <v>20515</v>
      </c>
      <c r="C121" s="161">
        <v>26.89</v>
      </c>
      <c r="D121" s="13">
        <f>YEAR(df_inflation[[#This Row],[Calendar Date]])</f>
        <v>1956</v>
      </c>
      <c r="E121" s="162">
        <f ca="1">IFERROR( (df_inflation[[#This Row],[CPIAUCSL]] / OFFSET(df_inflation[[#This Row],[CPIAUCSL]], -36, 0))^(1/$E$8) - 1, "")</f>
        <v>3.2439403750121887E-3</v>
      </c>
      <c r="F121" s="162">
        <f ca="1">IFERROR(df_inflation[[#This Row],[3 yr. Annual Change in CPI]] + $F$8, "")</f>
        <v>2.3243940375012189E-2</v>
      </c>
    </row>
    <row r="122" spans="2:6" x14ac:dyDescent="0.25">
      <c r="B122" s="17">
        <v>20546</v>
      </c>
      <c r="C122" s="161">
        <v>26.93</v>
      </c>
      <c r="D122" s="13">
        <f>YEAR(df_inflation[[#This Row],[Calendar Date]])</f>
        <v>1956</v>
      </c>
      <c r="E122" s="162">
        <f ca="1">IFERROR( (df_inflation[[#This Row],[CPIAUCSL]] / OFFSET(df_inflation[[#This Row],[CPIAUCSL]], -36, 0))^(1/$E$8) - 1, "")</f>
        <v>2.9884376390054701E-3</v>
      </c>
      <c r="F122" s="162">
        <f ca="1">IFERROR(df_inflation[[#This Row],[3 yr. Annual Change in CPI]] + $F$8, "")</f>
        <v>2.2988437639005471E-2</v>
      </c>
    </row>
    <row r="123" spans="2:6" x14ac:dyDescent="0.25">
      <c r="B123" s="17">
        <v>20576</v>
      </c>
      <c r="C123" s="161">
        <v>27.03</v>
      </c>
      <c r="D123" s="13">
        <f>YEAR(df_inflation[[#This Row],[Calendar Date]])</f>
        <v>1956</v>
      </c>
      <c r="E123" s="162">
        <f ca="1">IFERROR( (df_inflation[[#This Row],[CPIAUCSL]] / OFFSET(df_inflation[[#This Row],[CPIAUCSL]], -36, 0))^(1/$E$8) - 1, "")</f>
        <v>4.1029926148590246E-3</v>
      </c>
      <c r="F123" s="162">
        <f ca="1">IFERROR(df_inflation[[#This Row],[3 yr. Annual Change in CPI]] + $F$8, "")</f>
        <v>2.4102992614859025E-2</v>
      </c>
    </row>
    <row r="124" spans="2:6" x14ac:dyDescent="0.25">
      <c r="B124" s="17">
        <v>20607</v>
      </c>
      <c r="C124" s="161">
        <v>27.15</v>
      </c>
      <c r="D124" s="13">
        <f>YEAR(df_inflation[[#This Row],[Calendar Date]])</f>
        <v>1956</v>
      </c>
      <c r="E124" s="162">
        <f ca="1">IFERROR( (df_inflation[[#This Row],[CPIAUCSL]] / OFFSET(df_inflation[[#This Row],[CPIAUCSL]], -36, 0))^(1/$E$8) - 1, "")</f>
        <v>4.7094510528247202E-3</v>
      </c>
      <c r="F124" s="162">
        <f ca="1">IFERROR(df_inflation[[#This Row],[3 yr. Annual Change in CPI]] + $F$8, "")</f>
        <v>2.4709451052824721E-2</v>
      </c>
    </row>
    <row r="125" spans="2:6" x14ac:dyDescent="0.25">
      <c r="B125" s="17">
        <v>20637</v>
      </c>
      <c r="C125" s="161">
        <v>27.29</v>
      </c>
      <c r="D125" s="13">
        <f>YEAR(df_inflation[[#This Row],[Calendar Date]])</f>
        <v>1956</v>
      </c>
      <c r="E125" s="162">
        <f ca="1">IFERROR( (df_inflation[[#This Row],[CPIAUCSL]] / OFFSET(df_inflation[[#This Row],[CPIAUCSL]], -36, 0))^(1/$E$8) - 1, "")</f>
        <v>6.1829195439422335E-3</v>
      </c>
      <c r="F125" s="162">
        <f ca="1">IFERROR(df_inflation[[#This Row],[3 yr. Annual Change in CPI]] + $F$8, "")</f>
        <v>2.6182919543942234E-2</v>
      </c>
    </row>
    <row r="126" spans="2:6" x14ac:dyDescent="0.25">
      <c r="B126" s="17">
        <v>20668</v>
      </c>
      <c r="C126" s="161">
        <v>27.31</v>
      </c>
      <c r="D126" s="13">
        <f>YEAR(df_inflation[[#This Row],[Calendar Date]])</f>
        <v>1956</v>
      </c>
      <c r="E126" s="162">
        <f ca="1">IFERROR( (df_inflation[[#This Row],[CPIAUCSL]] / OFFSET(df_inflation[[#This Row],[CPIAUCSL]], -36, 0))^(1/$E$8) - 1, "")</f>
        <v>5.6784330369401559E-3</v>
      </c>
      <c r="F126" s="162">
        <f ca="1">IFERROR(df_inflation[[#This Row],[3 yr. Annual Change in CPI]] + $F$8, "")</f>
        <v>2.5678433036940156E-2</v>
      </c>
    </row>
    <row r="127" spans="2:6" x14ac:dyDescent="0.25">
      <c r="B127" s="17">
        <v>20699</v>
      </c>
      <c r="C127" s="161">
        <v>27.35</v>
      </c>
      <c r="D127" s="13">
        <f>YEAR(df_inflation[[#This Row],[Calendar Date]])</f>
        <v>1956</v>
      </c>
      <c r="E127" s="162">
        <f ca="1">IFERROR( (df_inflation[[#This Row],[CPIAUCSL]] / OFFSET(df_inflation[[#This Row],[CPIAUCSL]], -36, 0))^(1/$E$8) - 1, "")</f>
        <v>5.6700336646757776E-3</v>
      </c>
      <c r="F127" s="162">
        <f ca="1">IFERROR(df_inflation[[#This Row],[3 yr. Annual Change in CPI]] + $F$8, "")</f>
        <v>2.5670033664675778E-2</v>
      </c>
    </row>
    <row r="128" spans="2:6" x14ac:dyDescent="0.25">
      <c r="B128" s="17">
        <v>20729</v>
      </c>
      <c r="C128" s="161">
        <v>27.51</v>
      </c>
      <c r="D128" s="13">
        <f>YEAR(df_inflation[[#This Row],[Calendar Date]])</f>
        <v>1956</v>
      </c>
      <c r="E128" s="162">
        <f ca="1">IFERROR( (df_inflation[[#This Row],[CPIAUCSL]] / OFFSET(df_inflation[[#This Row],[CPIAUCSL]], -36, 0))^(1/$E$8) - 1, "")</f>
        <v>6.8789780817648527E-3</v>
      </c>
      <c r="F128" s="162">
        <f ca="1">IFERROR(df_inflation[[#This Row],[3 yr. Annual Change in CPI]] + $F$8, "")</f>
        <v>2.6878978081764853E-2</v>
      </c>
    </row>
    <row r="129" spans="2:6" x14ac:dyDescent="0.25">
      <c r="B129" s="17">
        <v>20760</v>
      </c>
      <c r="C129" s="161">
        <v>27.51</v>
      </c>
      <c r="D129" s="13">
        <f>YEAR(df_inflation[[#This Row],[Calendar Date]])</f>
        <v>1956</v>
      </c>
      <c r="E129" s="162">
        <f ca="1">IFERROR( (df_inflation[[#This Row],[CPIAUCSL]] / OFFSET(df_inflation[[#This Row],[CPIAUCSL]], -36, 0))^(1/$E$8) - 1, "")</f>
        <v>8.1274343860904263E-3</v>
      </c>
      <c r="F129" s="162">
        <f ca="1">IFERROR(df_inflation[[#This Row],[3 yr. Annual Change in CPI]] + $F$8, "")</f>
        <v>2.8127434386090427E-2</v>
      </c>
    </row>
    <row r="130" spans="2:6" x14ac:dyDescent="0.25">
      <c r="B130" s="17">
        <v>20790</v>
      </c>
      <c r="C130" s="161">
        <v>27.63</v>
      </c>
      <c r="D130" s="13">
        <f>YEAR(df_inflation[[#This Row],[Calendar Date]])</f>
        <v>1956</v>
      </c>
      <c r="E130" s="162">
        <f ca="1">IFERROR( (df_inflation[[#This Row],[CPIAUCSL]] / OFFSET(df_inflation[[#This Row],[CPIAUCSL]], -36, 0))^(1/$E$8) - 1, "")</f>
        <v>9.3405923456992834E-3</v>
      </c>
      <c r="F130" s="162">
        <f ca="1">IFERROR(df_inflation[[#This Row],[3 yr. Annual Change in CPI]] + $F$8, "")</f>
        <v>2.9340592345699284E-2</v>
      </c>
    </row>
    <row r="131" spans="2:6" x14ac:dyDescent="0.25">
      <c r="B131" s="17">
        <v>20821</v>
      </c>
      <c r="C131" s="161">
        <v>27.67</v>
      </c>
      <c r="D131" s="13">
        <f>YEAR(df_inflation[[#This Row],[Calendar Date]])</f>
        <v>1957</v>
      </c>
      <c r="E131" s="162">
        <f ca="1">IFERROR( (df_inflation[[#This Row],[CPIAUCSL]] / OFFSET(df_inflation[[#This Row],[CPIAUCSL]], -36, 0))^(1/$E$8) - 1, "")</f>
        <v>8.952039570052639E-3</v>
      </c>
      <c r="F131" s="162">
        <f ca="1">IFERROR(df_inflation[[#This Row],[3 yr. Annual Change in CPI]] + $F$8, "")</f>
        <v>2.8952039570052639E-2</v>
      </c>
    </row>
    <row r="132" spans="2:6" x14ac:dyDescent="0.25">
      <c r="B132" s="17">
        <v>20852</v>
      </c>
      <c r="C132" s="161">
        <v>27.8</v>
      </c>
      <c r="D132" s="13">
        <f>YEAR(df_inflation[[#This Row],[Calendar Date]])</f>
        <v>1957</v>
      </c>
      <c r="E132" s="162">
        <f ca="1">IFERROR( (df_inflation[[#This Row],[CPIAUCSL]] / OFFSET(df_inflation[[#This Row],[CPIAUCSL]], -36, 0))^(1/$E$8) - 1, "")</f>
        <v>9.9052668157868506E-3</v>
      </c>
      <c r="F132" s="162">
        <f ca="1">IFERROR(df_inflation[[#This Row],[3 yr. Annual Change in CPI]] + $F$8, "")</f>
        <v>2.9905266815786851E-2</v>
      </c>
    </row>
    <row r="133" spans="2:6" x14ac:dyDescent="0.25">
      <c r="B133" s="17">
        <v>20880</v>
      </c>
      <c r="C133" s="161">
        <v>27.86</v>
      </c>
      <c r="D133" s="13">
        <f>YEAR(df_inflation[[#This Row],[Calendar Date]])</f>
        <v>1957</v>
      </c>
      <c r="E133" s="162">
        <f ca="1">IFERROR( (df_inflation[[#This Row],[CPIAUCSL]] / OFFSET(df_inflation[[#This Row],[CPIAUCSL]], -36, 0))^(1/$E$8) - 1, "")</f>
        <v>1.138130024215056E-2</v>
      </c>
      <c r="F133" s="162">
        <f ca="1">IFERROR(df_inflation[[#This Row],[3 yr. Annual Change in CPI]] + $F$8, "")</f>
        <v>3.1381300242150564E-2</v>
      </c>
    </row>
    <row r="134" spans="2:6" x14ac:dyDescent="0.25">
      <c r="B134" s="17">
        <v>20911</v>
      </c>
      <c r="C134" s="161">
        <v>27.93</v>
      </c>
      <c r="D134" s="13">
        <f>YEAR(df_inflation[[#This Row],[Calendar Date]])</f>
        <v>1957</v>
      </c>
      <c r="E134" s="162">
        <f ca="1">IFERROR( (df_inflation[[#This Row],[CPIAUCSL]] / OFFSET(df_inflation[[#This Row],[CPIAUCSL]], -36, 0))^(1/$E$8) - 1, "")</f>
        <v>1.3106206144494426E-2</v>
      </c>
      <c r="F134" s="162">
        <f ca="1">IFERROR(df_inflation[[#This Row],[3 yr. Annual Change in CPI]] + $F$8, "")</f>
        <v>3.3106206144494429E-2</v>
      </c>
    </row>
    <row r="135" spans="2:6" x14ac:dyDescent="0.25">
      <c r="B135" s="17">
        <v>20941</v>
      </c>
      <c r="C135" s="161">
        <v>28</v>
      </c>
      <c r="D135" s="13">
        <f>YEAR(df_inflation[[#This Row],[Calendar Date]])</f>
        <v>1957</v>
      </c>
      <c r="E135" s="162">
        <f ca="1">IFERROR( (df_inflation[[#This Row],[CPIAUCSL]] / OFFSET(df_inflation[[#This Row],[CPIAUCSL]], -36, 0))^(1/$E$8) - 1, "")</f>
        <v>1.3072576469827402E-2</v>
      </c>
      <c r="F135" s="162">
        <f ca="1">IFERROR(df_inflation[[#This Row],[3 yr. Annual Change in CPI]] + $F$8, "")</f>
        <v>3.3072576469827406E-2</v>
      </c>
    </row>
    <row r="136" spans="2:6" x14ac:dyDescent="0.25">
      <c r="B136" s="17">
        <v>20972</v>
      </c>
      <c r="C136" s="161">
        <v>28.11</v>
      </c>
      <c r="D136" s="13">
        <f>YEAR(df_inflation[[#This Row],[Calendar Date]])</f>
        <v>1957</v>
      </c>
      <c r="E136" s="162">
        <f ca="1">IFERROR( (df_inflation[[#This Row],[CPIAUCSL]] / OFFSET(df_inflation[[#This Row],[CPIAUCSL]], -36, 0))^(1/$E$8) - 1, "")</f>
        <v>1.4271956932276897E-2</v>
      </c>
      <c r="F136" s="162">
        <f ca="1">IFERROR(df_inflation[[#This Row],[3 yr. Annual Change in CPI]] + $F$8, "")</f>
        <v>3.4271956932276901E-2</v>
      </c>
    </row>
    <row r="137" spans="2:6" x14ac:dyDescent="0.25">
      <c r="B137" s="17">
        <v>21002</v>
      </c>
      <c r="C137" s="161">
        <v>28.19</v>
      </c>
      <c r="D137" s="13">
        <f>YEAR(df_inflation[[#This Row],[Calendar Date]])</f>
        <v>1957</v>
      </c>
      <c r="E137" s="162">
        <f ca="1">IFERROR( (df_inflation[[#This Row],[CPIAUCSL]] / OFFSET(df_inflation[[#This Row],[CPIAUCSL]], -36, 0))^(1/$E$8) - 1, "")</f>
        <v>1.6240165590130973E-2</v>
      </c>
      <c r="F137" s="162">
        <f ca="1">IFERROR(df_inflation[[#This Row],[3 yr. Annual Change in CPI]] + $F$8, "")</f>
        <v>3.6240165590130977E-2</v>
      </c>
    </row>
    <row r="138" spans="2:6" x14ac:dyDescent="0.25">
      <c r="B138" s="17">
        <v>21033</v>
      </c>
      <c r="C138" s="161">
        <v>28.28</v>
      </c>
      <c r="D138" s="13">
        <f>YEAR(df_inflation[[#This Row],[Calendar Date]])</f>
        <v>1957</v>
      </c>
      <c r="E138" s="162">
        <f ca="1">IFERROR( (df_inflation[[#This Row],[CPIAUCSL]] / OFFSET(df_inflation[[#This Row],[CPIAUCSL]], -36, 0))^(1/$E$8) - 1, "")</f>
        <v>1.7446787860924129E-2</v>
      </c>
      <c r="F138" s="162">
        <f ca="1">IFERROR(df_inflation[[#This Row],[3 yr. Annual Change in CPI]] + $F$8, "")</f>
        <v>3.7446787860924133E-2</v>
      </c>
    </row>
    <row r="139" spans="2:6" x14ac:dyDescent="0.25">
      <c r="B139" s="17">
        <v>21064</v>
      </c>
      <c r="C139" s="161">
        <v>28.32</v>
      </c>
      <c r="D139" s="13">
        <f>YEAR(df_inflation[[#This Row],[Calendar Date]])</f>
        <v>1957</v>
      </c>
      <c r="E139" s="162">
        <f ca="1">IFERROR( (df_inflation[[#This Row],[CPIAUCSL]] / OFFSET(df_inflation[[#This Row],[CPIAUCSL]], -36, 0))^(1/$E$8) - 1, "")</f>
        <v>1.843225384791003E-2</v>
      </c>
      <c r="F139" s="162">
        <f ca="1">IFERROR(df_inflation[[#This Row],[3 yr. Annual Change in CPI]] + $F$8, "")</f>
        <v>3.8432253847910033E-2</v>
      </c>
    </row>
    <row r="140" spans="2:6" x14ac:dyDescent="0.25">
      <c r="B140" s="17">
        <v>21094</v>
      </c>
      <c r="C140" s="161">
        <v>28.32</v>
      </c>
      <c r="D140" s="13">
        <f>YEAR(df_inflation[[#This Row],[Calendar Date]])</f>
        <v>1957</v>
      </c>
      <c r="E140" s="162">
        <f ca="1">IFERROR( (df_inflation[[#This Row],[CPIAUCSL]] / OFFSET(df_inflation[[#This Row],[CPIAUCSL]], -36, 0))^(1/$E$8) - 1, "")</f>
        <v>1.9574421818744359E-2</v>
      </c>
      <c r="F140" s="162">
        <f ca="1">IFERROR(df_inflation[[#This Row],[3 yr. Annual Change in CPI]] + $F$8, "")</f>
        <v>3.9574421818744362E-2</v>
      </c>
    </row>
    <row r="141" spans="2:6" x14ac:dyDescent="0.25">
      <c r="B141" s="17">
        <v>21125</v>
      </c>
      <c r="C141" s="161">
        <v>28.41</v>
      </c>
      <c r="D141" s="13">
        <f>YEAR(df_inflation[[#This Row],[Calendar Date]])</f>
        <v>1957</v>
      </c>
      <c r="E141" s="162">
        <f ca="1">IFERROR( (df_inflation[[#This Row],[CPIAUCSL]] / OFFSET(df_inflation[[#This Row],[CPIAUCSL]], -36, 0))^(1/$E$8) - 1, "")</f>
        <v>1.9890516939116143E-2</v>
      </c>
      <c r="F141" s="162">
        <f ca="1">IFERROR(df_inflation[[#This Row],[3 yr. Annual Change in CPI]] + $F$8, "")</f>
        <v>3.9890516939116147E-2</v>
      </c>
    </row>
    <row r="142" spans="2:6" x14ac:dyDescent="0.25">
      <c r="B142" s="17">
        <v>21155</v>
      </c>
      <c r="C142" s="161">
        <v>28.47</v>
      </c>
      <c r="D142" s="13">
        <f>YEAR(df_inflation[[#This Row],[Calendar Date]])</f>
        <v>1957</v>
      </c>
      <c r="E142" s="162">
        <f ca="1">IFERROR( (df_inflation[[#This Row],[CPIAUCSL]] / OFFSET(df_inflation[[#This Row],[CPIAUCSL]], -36, 0))^(1/$E$8) - 1, "")</f>
        <v>2.0735059767577724E-2</v>
      </c>
      <c r="F142" s="162">
        <f ca="1">IFERROR(df_inflation[[#This Row],[3 yr. Annual Change in CPI]] + $F$8, "")</f>
        <v>4.0735059767577728E-2</v>
      </c>
    </row>
    <row r="143" spans="2:6" x14ac:dyDescent="0.25">
      <c r="B143" s="17">
        <v>21186</v>
      </c>
      <c r="C143" s="161">
        <v>28.64</v>
      </c>
      <c r="D143" s="13">
        <f>YEAR(df_inflation[[#This Row],[Calendar Date]])</f>
        <v>1958</v>
      </c>
      <c r="E143" s="162">
        <f ca="1">IFERROR( (df_inflation[[#This Row],[CPIAUCSL]] / OFFSET(df_inflation[[#This Row],[CPIAUCSL]], -36, 0))^(1/$E$8) - 1, "")</f>
        <v>2.2762699592211222E-2</v>
      </c>
      <c r="F143" s="162">
        <f ca="1">IFERROR(df_inflation[[#This Row],[3 yr. Annual Change in CPI]] + $F$8, "")</f>
        <v>4.2762699592211226E-2</v>
      </c>
    </row>
    <row r="144" spans="2:6" x14ac:dyDescent="0.25">
      <c r="B144" s="17">
        <v>21217</v>
      </c>
      <c r="C144" s="161">
        <v>28.7</v>
      </c>
      <c r="D144" s="13">
        <f>YEAR(df_inflation[[#This Row],[Calendar Date]])</f>
        <v>1958</v>
      </c>
      <c r="E144" s="162">
        <f ca="1">IFERROR( (df_inflation[[#This Row],[CPIAUCSL]] / OFFSET(df_inflation[[#This Row],[CPIAUCSL]], -36, 0))^(1/$E$8) - 1, "")</f>
        <v>2.2840009857200805E-2</v>
      </c>
      <c r="F144" s="162">
        <f ca="1">IFERROR(df_inflation[[#This Row],[3 yr. Annual Change in CPI]] + $F$8, "")</f>
        <v>4.2840009857200809E-2</v>
      </c>
    </row>
    <row r="145" spans="2:6" x14ac:dyDescent="0.25">
      <c r="B145" s="17">
        <v>21245</v>
      </c>
      <c r="C145" s="161">
        <v>28.87</v>
      </c>
      <c r="D145" s="13">
        <f>YEAR(df_inflation[[#This Row],[Calendar Date]])</f>
        <v>1958</v>
      </c>
      <c r="E145" s="162">
        <f ca="1">IFERROR( (df_inflation[[#This Row],[CPIAUCSL]] / OFFSET(df_inflation[[#This Row],[CPIAUCSL]], -36, 0))^(1/$E$8) - 1, "")</f>
        <v>2.523798900968921E-2</v>
      </c>
      <c r="F145" s="162">
        <f ca="1">IFERROR(df_inflation[[#This Row],[3 yr. Annual Change in CPI]] + $F$8, "")</f>
        <v>4.5237989009689214E-2</v>
      </c>
    </row>
    <row r="146" spans="2:6" x14ac:dyDescent="0.25">
      <c r="B146" s="17">
        <v>21276</v>
      </c>
      <c r="C146" s="161">
        <v>28.94</v>
      </c>
      <c r="D146" s="13">
        <f>YEAR(df_inflation[[#This Row],[Calendar Date]])</f>
        <v>1958</v>
      </c>
      <c r="E146" s="162">
        <f ca="1">IFERROR( (df_inflation[[#This Row],[CPIAUCSL]] / OFFSET(df_inflation[[#This Row],[CPIAUCSL]], -36, 0))^(1/$E$8) - 1, "")</f>
        <v>2.6065938829954893E-2</v>
      </c>
      <c r="F146" s="162">
        <f ca="1">IFERROR(df_inflation[[#This Row],[3 yr. Annual Change in CPI]] + $F$8, "")</f>
        <v>4.6065938829954897E-2</v>
      </c>
    </row>
    <row r="147" spans="2:6" x14ac:dyDescent="0.25">
      <c r="B147" s="17">
        <v>21306</v>
      </c>
      <c r="C147" s="161">
        <v>28.94</v>
      </c>
      <c r="D147" s="13">
        <f>YEAR(df_inflation[[#This Row],[Calendar Date]])</f>
        <v>1958</v>
      </c>
      <c r="E147" s="162">
        <f ca="1">IFERROR( (df_inflation[[#This Row],[CPIAUCSL]] / OFFSET(df_inflation[[#This Row],[CPIAUCSL]], -36, 0))^(1/$E$8) - 1, "")</f>
        <v>2.632140154157625E-2</v>
      </c>
      <c r="F147" s="162">
        <f ca="1">IFERROR(df_inflation[[#This Row],[3 yr. Annual Change in CPI]] + $F$8, "")</f>
        <v>4.6321401541576254E-2</v>
      </c>
    </row>
    <row r="148" spans="2:6" x14ac:dyDescent="0.25">
      <c r="B148" s="17">
        <v>21337</v>
      </c>
      <c r="C148" s="161">
        <v>28.91</v>
      </c>
      <c r="D148" s="13">
        <f>YEAR(df_inflation[[#This Row],[Calendar Date]])</f>
        <v>1958</v>
      </c>
      <c r="E148" s="162">
        <f ca="1">IFERROR( (df_inflation[[#This Row],[CPIAUCSL]] / OFFSET(df_inflation[[#This Row],[CPIAUCSL]], -36, 0))^(1/$E$8) - 1, "")</f>
        <v>2.6734293358207539E-2</v>
      </c>
      <c r="F148" s="162">
        <f ca="1">IFERROR(df_inflation[[#This Row],[3 yr. Annual Change in CPI]] + $F$8, "")</f>
        <v>4.6734293358207543E-2</v>
      </c>
    </row>
    <row r="149" spans="2:6" x14ac:dyDescent="0.25">
      <c r="B149" s="17">
        <v>21367</v>
      </c>
      <c r="C149" s="161">
        <v>28.89</v>
      </c>
      <c r="D149" s="13">
        <f>YEAR(df_inflation[[#This Row],[Calendar Date]])</f>
        <v>1958</v>
      </c>
      <c r="E149" s="162">
        <f ca="1">IFERROR( (df_inflation[[#This Row],[CPIAUCSL]] / OFFSET(df_inflation[[#This Row],[CPIAUCSL]], -36, 0))^(1/$E$8) - 1, "")</f>
        <v>2.5857751190442979E-2</v>
      </c>
      <c r="F149" s="162">
        <f ca="1">IFERROR(df_inflation[[#This Row],[3 yr. Annual Change in CPI]] + $F$8, "")</f>
        <v>4.5857751190442983E-2</v>
      </c>
    </row>
    <row r="150" spans="2:6" x14ac:dyDescent="0.25">
      <c r="B150" s="17">
        <v>21398</v>
      </c>
      <c r="C150" s="161">
        <v>28.94</v>
      </c>
      <c r="D150" s="13">
        <f>YEAR(df_inflation[[#This Row],[Calendar Date]])</f>
        <v>1958</v>
      </c>
      <c r="E150" s="162">
        <f ca="1">IFERROR( (df_inflation[[#This Row],[CPIAUCSL]] / OFFSET(df_inflation[[#This Row],[CPIAUCSL]], -36, 0))^(1/$E$8) - 1, "")</f>
        <v>2.6961173183099874E-2</v>
      </c>
      <c r="F150" s="162">
        <f ca="1">IFERROR(df_inflation[[#This Row],[3 yr. Annual Change in CPI]] + $F$8, "")</f>
        <v>4.6961173183099877E-2</v>
      </c>
    </row>
    <row r="151" spans="2:6" x14ac:dyDescent="0.25">
      <c r="B151" s="17">
        <v>21429</v>
      </c>
      <c r="C151" s="161">
        <v>28.91</v>
      </c>
      <c r="D151" s="13">
        <f>YEAR(df_inflation[[#This Row],[Calendar Date]])</f>
        <v>1958</v>
      </c>
      <c r="E151" s="162">
        <f ca="1">IFERROR( (df_inflation[[#This Row],[CPIAUCSL]] / OFFSET(df_inflation[[#This Row],[CPIAUCSL]], -36, 0))^(1/$E$8) - 1, "")</f>
        <v>2.4946666299208831E-2</v>
      </c>
      <c r="F151" s="162">
        <f ca="1">IFERROR(df_inflation[[#This Row],[3 yr. Annual Change in CPI]] + $F$8, "")</f>
        <v>4.4946666299208834E-2</v>
      </c>
    </row>
    <row r="152" spans="2:6" x14ac:dyDescent="0.25">
      <c r="B152" s="17">
        <v>21459</v>
      </c>
      <c r="C152" s="161">
        <v>28.91</v>
      </c>
      <c r="D152" s="13">
        <f>YEAR(df_inflation[[#This Row],[Calendar Date]])</f>
        <v>1958</v>
      </c>
      <c r="E152" s="162">
        <f ca="1">IFERROR( (df_inflation[[#This Row],[CPIAUCSL]] / OFFSET(df_inflation[[#This Row],[CPIAUCSL]], -36, 0))^(1/$E$8) - 1, "")</f>
        <v>2.5328681491606941E-2</v>
      </c>
      <c r="F152" s="162">
        <f ca="1">IFERROR(df_inflation[[#This Row],[3 yr. Annual Change in CPI]] + $F$8, "")</f>
        <v>4.5328681491606945E-2</v>
      </c>
    </row>
    <row r="153" spans="2:6" x14ac:dyDescent="0.25">
      <c r="B153" s="17">
        <v>21490</v>
      </c>
      <c r="C153" s="161">
        <v>28.95</v>
      </c>
      <c r="D153" s="13">
        <f>YEAR(df_inflation[[#This Row],[Calendar Date]])</f>
        <v>1958</v>
      </c>
      <c r="E153" s="162">
        <f ca="1">IFERROR( (df_inflation[[#This Row],[CPIAUCSL]] / OFFSET(df_inflation[[#This Row],[CPIAUCSL]], -36, 0))^(1/$E$8) - 1, "")</f>
        <v>2.5037532973087195E-2</v>
      </c>
      <c r="F153" s="162">
        <f ca="1">IFERROR(df_inflation[[#This Row],[3 yr. Annual Change in CPI]] + $F$8, "")</f>
        <v>4.5037532973087199E-2</v>
      </c>
    </row>
    <row r="154" spans="2:6" x14ac:dyDescent="0.25">
      <c r="B154" s="17">
        <v>21520</v>
      </c>
      <c r="C154" s="161">
        <v>28.97</v>
      </c>
      <c r="D154" s="13">
        <f>YEAR(df_inflation[[#This Row],[Calendar Date]])</f>
        <v>1958</v>
      </c>
      <c r="E154" s="162">
        <f ca="1">IFERROR( (df_inflation[[#This Row],[CPIAUCSL]] / OFFSET(df_inflation[[#This Row],[CPIAUCSL]], -36, 0))^(1/$E$8) - 1, "")</f>
        <v>2.5400700024231337E-2</v>
      </c>
      <c r="F154" s="162">
        <f ca="1">IFERROR(df_inflation[[#This Row],[3 yr. Annual Change in CPI]] + $F$8, "")</f>
        <v>4.5400700024231341E-2</v>
      </c>
    </row>
    <row r="155" spans="2:6" x14ac:dyDescent="0.25">
      <c r="B155" s="17">
        <v>21551</v>
      </c>
      <c r="C155" s="161">
        <v>29.01</v>
      </c>
      <c r="D155" s="13">
        <f>YEAR(df_inflation[[#This Row],[Calendar Date]])</f>
        <v>1959</v>
      </c>
      <c r="E155" s="162">
        <f ca="1">IFERROR( (df_inflation[[#This Row],[CPIAUCSL]] / OFFSET(df_inflation[[#This Row],[CPIAUCSL]], -36, 0))^(1/$E$8) - 1, "")</f>
        <v>2.6381980247978998E-2</v>
      </c>
      <c r="F155" s="162">
        <f ca="1">IFERROR(df_inflation[[#This Row],[3 yr. Annual Change in CPI]] + $F$8, "")</f>
        <v>4.6381980247979002E-2</v>
      </c>
    </row>
    <row r="156" spans="2:6" x14ac:dyDescent="0.25">
      <c r="B156" s="17">
        <v>21582</v>
      </c>
      <c r="C156" s="161">
        <v>29</v>
      </c>
      <c r="D156" s="13">
        <f>YEAR(df_inflation[[#This Row],[Calendar Date]])</f>
        <v>1959</v>
      </c>
      <c r="E156" s="162">
        <f ca="1">IFERROR( (df_inflation[[#This Row],[CPIAUCSL]] / OFFSET(df_inflation[[#This Row],[CPIAUCSL]], -36, 0))^(1/$E$8) - 1, "")</f>
        <v>2.5881811144647493E-2</v>
      </c>
      <c r="F156" s="162">
        <f ca="1">IFERROR(df_inflation[[#This Row],[3 yr. Annual Change in CPI]] + $F$8, "")</f>
        <v>4.5881811144647497E-2</v>
      </c>
    </row>
    <row r="157" spans="2:6" x14ac:dyDescent="0.25">
      <c r="B157" s="17">
        <v>21610</v>
      </c>
      <c r="C157" s="161">
        <v>28.97</v>
      </c>
      <c r="D157" s="13">
        <f>YEAR(df_inflation[[#This Row],[Calendar Date]])</f>
        <v>1959</v>
      </c>
      <c r="E157" s="162">
        <f ca="1">IFERROR( (df_inflation[[#This Row],[CPIAUCSL]] / OFFSET(df_inflation[[#This Row],[CPIAUCSL]], -36, 0))^(1/$E$8) - 1, "")</f>
        <v>2.5146415897245866E-2</v>
      </c>
      <c r="F157" s="162">
        <f ca="1">IFERROR(df_inflation[[#This Row],[3 yr. Annual Change in CPI]] + $F$8, "")</f>
        <v>4.514641589724587E-2</v>
      </c>
    </row>
    <row r="158" spans="2:6" x14ac:dyDescent="0.25">
      <c r="B158" s="17">
        <v>21641</v>
      </c>
      <c r="C158" s="161">
        <v>28.98</v>
      </c>
      <c r="D158" s="13">
        <f>YEAR(df_inflation[[#This Row],[Calendar Date]])</f>
        <v>1959</v>
      </c>
      <c r="E158" s="162">
        <f ca="1">IFERROR( (df_inflation[[#This Row],[CPIAUCSL]] / OFFSET(df_inflation[[#This Row],[CPIAUCSL]], -36, 0))^(1/$E$8) - 1, "")</f>
        <v>2.4756486299339908E-2</v>
      </c>
      <c r="F158" s="162">
        <f ca="1">IFERROR(df_inflation[[#This Row],[3 yr. Annual Change in CPI]] + $F$8, "")</f>
        <v>4.4756486299339912E-2</v>
      </c>
    </row>
    <row r="159" spans="2:6" x14ac:dyDescent="0.25">
      <c r="B159" s="17">
        <v>21671</v>
      </c>
      <c r="C159" s="161">
        <v>29.04</v>
      </c>
      <c r="D159" s="13">
        <f>YEAR(df_inflation[[#This Row],[Calendar Date]])</f>
        <v>1959</v>
      </c>
      <c r="E159" s="162">
        <f ca="1">IFERROR( (df_inflation[[#This Row],[CPIAUCSL]] / OFFSET(df_inflation[[#This Row],[CPIAUCSL]], -36, 0))^(1/$E$8) - 1, "")</f>
        <v>2.4197053561541448E-2</v>
      </c>
      <c r="F159" s="162">
        <f ca="1">IFERROR(df_inflation[[#This Row],[3 yr. Annual Change in CPI]] + $F$8, "")</f>
        <v>4.4197053561541452E-2</v>
      </c>
    </row>
    <row r="160" spans="2:6" x14ac:dyDescent="0.25">
      <c r="B160" s="17">
        <v>21702</v>
      </c>
      <c r="C160" s="161">
        <v>29.11</v>
      </c>
      <c r="D160" s="13">
        <f>YEAR(df_inflation[[#This Row],[Calendar Date]])</f>
        <v>1959</v>
      </c>
      <c r="E160" s="162">
        <f ca="1">IFERROR( (df_inflation[[#This Row],[CPIAUCSL]] / OFFSET(df_inflation[[#This Row],[CPIAUCSL]], -36, 0))^(1/$E$8) - 1, "")</f>
        <v>2.3506936972153225E-2</v>
      </c>
      <c r="F160" s="162">
        <f ca="1">IFERROR(df_inflation[[#This Row],[3 yr. Annual Change in CPI]] + $F$8, "")</f>
        <v>4.3506936972153229E-2</v>
      </c>
    </row>
    <row r="161" spans="2:6" x14ac:dyDescent="0.25">
      <c r="B161" s="17">
        <v>21732</v>
      </c>
      <c r="C161" s="161">
        <v>29.15</v>
      </c>
      <c r="D161" s="13">
        <f>YEAR(df_inflation[[#This Row],[Calendar Date]])</f>
        <v>1959</v>
      </c>
      <c r="E161" s="162">
        <f ca="1">IFERROR( (df_inflation[[#This Row],[CPIAUCSL]] / OFFSET(df_inflation[[#This Row],[CPIAUCSL]], -36, 0))^(1/$E$8) - 1, "")</f>
        <v>2.2221492328532655E-2</v>
      </c>
      <c r="F161" s="162">
        <f ca="1">IFERROR(df_inflation[[#This Row],[3 yr. Annual Change in CPI]] + $F$8, "")</f>
        <v>4.2221492328532659E-2</v>
      </c>
    </row>
    <row r="162" spans="2:6" x14ac:dyDescent="0.25">
      <c r="B162" s="17">
        <v>21763</v>
      </c>
      <c r="C162" s="161">
        <v>29.18</v>
      </c>
      <c r="D162" s="13">
        <f>YEAR(df_inflation[[#This Row],[Calendar Date]])</f>
        <v>1959</v>
      </c>
      <c r="E162" s="162">
        <f ca="1">IFERROR( (df_inflation[[#This Row],[CPIAUCSL]] / OFFSET(df_inflation[[#This Row],[CPIAUCSL]], -36, 0))^(1/$E$8) - 1, "")</f>
        <v>2.2322366555663553E-2</v>
      </c>
      <c r="F162" s="162">
        <f ca="1">IFERROR(df_inflation[[#This Row],[3 yr. Annual Change in CPI]] + $F$8, "")</f>
        <v>4.2322366555663557E-2</v>
      </c>
    </row>
    <row r="163" spans="2:6" x14ac:dyDescent="0.25">
      <c r="B163" s="17">
        <v>21794</v>
      </c>
      <c r="C163" s="161">
        <v>29.25</v>
      </c>
      <c r="D163" s="13">
        <f>YEAR(df_inflation[[#This Row],[Calendar Date]])</f>
        <v>1959</v>
      </c>
      <c r="E163" s="162">
        <f ca="1">IFERROR( (df_inflation[[#This Row],[CPIAUCSL]] / OFFSET(df_inflation[[#This Row],[CPIAUCSL]], -36, 0))^(1/$E$8) - 1, "")</f>
        <v>2.2640166409785056E-2</v>
      </c>
      <c r="F163" s="162">
        <f ca="1">IFERROR(df_inflation[[#This Row],[3 yr. Annual Change in CPI]] + $F$8, "")</f>
        <v>4.264016640978506E-2</v>
      </c>
    </row>
    <row r="164" spans="2:6" x14ac:dyDescent="0.25">
      <c r="B164" s="17">
        <v>21824</v>
      </c>
      <c r="C164" s="161">
        <v>29.35</v>
      </c>
      <c r="D164" s="13">
        <f>YEAR(df_inflation[[#This Row],[Calendar Date]])</f>
        <v>1959</v>
      </c>
      <c r="E164" s="162">
        <f ca="1">IFERROR( (df_inflation[[#This Row],[CPIAUCSL]] / OFFSET(df_inflation[[#This Row],[CPIAUCSL]], -36, 0))^(1/$E$8) - 1, "")</f>
        <v>2.1815544282729915E-2</v>
      </c>
      <c r="F164" s="162">
        <f ca="1">IFERROR(df_inflation[[#This Row],[3 yr. Annual Change in CPI]] + $F$8, "")</f>
        <v>4.1815544282729919E-2</v>
      </c>
    </row>
    <row r="165" spans="2:6" x14ac:dyDescent="0.25">
      <c r="B165" s="17">
        <v>21855</v>
      </c>
      <c r="C165" s="161">
        <v>29.35</v>
      </c>
      <c r="D165" s="13">
        <f>YEAR(df_inflation[[#This Row],[Calendar Date]])</f>
        <v>1959</v>
      </c>
      <c r="E165" s="162">
        <f ca="1">IFERROR( (df_inflation[[#This Row],[CPIAUCSL]] / OFFSET(df_inflation[[#This Row],[CPIAUCSL]], -36, 0))^(1/$E$8) - 1, "")</f>
        <v>2.1815544282729915E-2</v>
      </c>
      <c r="F165" s="162">
        <f ca="1">IFERROR(df_inflation[[#This Row],[3 yr. Annual Change in CPI]] + $F$8, "")</f>
        <v>4.1815544282729919E-2</v>
      </c>
    </row>
    <row r="166" spans="2:6" x14ac:dyDescent="0.25">
      <c r="B166" s="17">
        <v>21885</v>
      </c>
      <c r="C166" s="161">
        <v>29.41</v>
      </c>
      <c r="D166" s="13">
        <f>YEAR(df_inflation[[#This Row],[Calendar Date]])</f>
        <v>1959</v>
      </c>
      <c r="E166" s="162">
        <f ca="1">IFERROR( (df_inflation[[#This Row],[CPIAUCSL]] / OFFSET(df_inflation[[#This Row],[CPIAUCSL]], -36, 0))^(1/$E$8) - 1, "")</f>
        <v>2.1028927410029485E-2</v>
      </c>
      <c r="F166" s="162">
        <f ca="1">IFERROR(df_inflation[[#This Row],[3 yr. Annual Change in CPI]] + $F$8, "")</f>
        <v>4.1028927410029489E-2</v>
      </c>
    </row>
    <row r="167" spans="2:6" x14ac:dyDescent="0.25">
      <c r="B167" s="17">
        <v>21916</v>
      </c>
      <c r="C167" s="161">
        <v>29.37</v>
      </c>
      <c r="D167" s="13">
        <f>YEAR(df_inflation[[#This Row],[Calendar Date]])</f>
        <v>1960</v>
      </c>
      <c r="E167" s="162">
        <f ca="1">IFERROR( (df_inflation[[#This Row],[CPIAUCSL]] / OFFSET(df_inflation[[#This Row],[CPIAUCSL]], -36, 0))^(1/$E$8) - 1, "")</f>
        <v>2.0073806308023912E-2</v>
      </c>
      <c r="F167" s="162">
        <f ca="1">IFERROR(df_inflation[[#This Row],[3 yr. Annual Change in CPI]] + $F$8, "")</f>
        <v>4.0073806308023915E-2</v>
      </c>
    </row>
    <row r="168" spans="2:6" x14ac:dyDescent="0.25">
      <c r="B168" s="17">
        <v>21947</v>
      </c>
      <c r="C168" s="161">
        <v>29.41</v>
      </c>
      <c r="D168" s="13">
        <f>YEAR(df_inflation[[#This Row],[Calendar Date]])</f>
        <v>1960</v>
      </c>
      <c r="E168" s="162">
        <f ca="1">IFERROR( (df_inflation[[#This Row],[CPIAUCSL]] / OFFSET(df_inflation[[#This Row],[CPIAUCSL]], -36, 0))^(1/$E$8) - 1, "")</f>
        <v>1.8943436590390883E-2</v>
      </c>
      <c r="F168" s="162">
        <f ca="1">IFERROR(df_inflation[[#This Row],[3 yr. Annual Change in CPI]] + $F$8, "")</f>
        <v>3.8943436590390887E-2</v>
      </c>
    </row>
    <row r="169" spans="2:6" x14ac:dyDescent="0.25">
      <c r="B169" s="17">
        <v>21976</v>
      </c>
      <c r="C169" s="161">
        <v>29.41</v>
      </c>
      <c r="D169" s="13">
        <f>YEAR(df_inflation[[#This Row],[Calendar Date]])</f>
        <v>1960</v>
      </c>
      <c r="E169" s="162">
        <f ca="1">IFERROR( (df_inflation[[#This Row],[CPIAUCSL]] / OFFSET(df_inflation[[#This Row],[CPIAUCSL]], -36, 0))^(1/$E$8) - 1, "")</f>
        <v>1.8211436743198917E-2</v>
      </c>
      <c r="F169" s="162">
        <f ca="1">IFERROR(df_inflation[[#This Row],[3 yr. Annual Change in CPI]] + $F$8, "")</f>
        <v>3.821143674319892E-2</v>
      </c>
    </row>
    <row r="170" spans="2:6" x14ac:dyDescent="0.25">
      <c r="B170" s="17">
        <v>22007</v>
      </c>
      <c r="C170" s="161">
        <v>29.54</v>
      </c>
      <c r="D170" s="13">
        <f>YEAR(df_inflation[[#This Row],[Calendar Date]])</f>
        <v>1960</v>
      </c>
      <c r="E170" s="162">
        <f ca="1">IFERROR( (df_inflation[[#This Row],[CPIAUCSL]] / OFFSET(df_inflation[[#This Row],[CPIAUCSL]], -36, 0))^(1/$E$8) - 1, "")</f>
        <v>1.8856886210255386E-2</v>
      </c>
      <c r="F170" s="162">
        <f ca="1">IFERROR(df_inflation[[#This Row],[3 yr. Annual Change in CPI]] + $F$8, "")</f>
        <v>3.885688621025539E-2</v>
      </c>
    </row>
    <row r="171" spans="2:6" x14ac:dyDescent="0.25">
      <c r="B171" s="17">
        <v>22037</v>
      </c>
      <c r="C171" s="161">
        <v>29.57</v>
      </c>
      <c r="D171" s="13">
        <f>YEAR(df_inflation[[#This Row],[Calendar Date]])</f>
        <v>1960</v>
      </c>
      <c r="E171" s="162">
        <f ca="1">IFERROR( (df_inflation[[#This Row],[CPIAUCSL]] / OFFSET(df_inflation[[#This Row],[CPIAUCSL]], -36, 0))^(1/$E$8) - 1, "")</f>
        <v>1.8351633566517256E-2</v>
      </c>
      <c r="F171" s="162">
        <f ca="1">IFERROR(df_inflation[[#This Row],[3 yr. Annual Change in CPI]] + $F$8, "")</f>
        <v>3.835163356651726E-2</v>
      </c>
    </row>
    <row r="172" spans="2:6" x14ac:dyDescent="0.25">
      <c r="B172" s="17">
        <v>22068</v>
      </c>
      <c r="C172" s="161">
        <v>29.61</v>
      </c>
      <c r="D172" s="13">
        <f>YEAR(df_inflation[[#This Row],[Calendar Date]])</f>
        <v>1960</v>
      </c>
      <c r="E172" s="162">
        <f ca="1">IFERROR( (df_inflation[[#This Row],[CPIAUCSL]] / OFFSET(df_inflation[[#This Row],[CPIAUCSL]], -36, 0))^(1/$E$8) - 1, "")</f>
        <v>1.7479935841014926E-2</v>
      </c>
      <c r="F172" s="162">
        <f ca="1">IFERROR(df_inflation[[#This Row],[3 yr. Annual Change in CPI]] + $F$8, "")</f>
        <v>3.747993584101493E-2</v>
      </c>
    </row>
    <row r="173" spans="2:6" x14ac:dyDescent="0.25">
      <c r="B173" s="17">
        <v>22098</v>
      </c>
      <c r="C173" s="161">
        <v>29.55</v>
      </c>
      <c r="D173" s="13">
        <f>YEAR(df_inflation[[#This Row],[Calendar Date]])</f>
        <v>1960</v>
      </c>
      <c r="E173" s="162">
        <f ca="1">IFERROR( (df_inflation[[#This Row],[CPIAUCSL]] / OFFSET(df_inflation[[#This Row],[CPIAUCSL]], -36, 0))^(1/$E$8) - 1, "")</f>
        <v>1.5829458820515674E-2</v>
      </c>
      <c r="F173" s="162">
        <f ca="1">IFERROR(df_inflation[[#This Row],[3 yr. Annual Change in CPI]] + $F$8, "")</f>
        <v>3.5829458820515678E-2</v>
      </c>
    </row>
    <row r="174" spans="2:6" x14ac:dyDescent="0.25">
      <c r="B174" s="17">
        <v>22129</v>
      </c>
      <c r="C174" s="161">
        <v>29.61</v>
      </c>
      <c r="D174" s="13">
        <f>YEAR(df_inflation[[#This Row],[Calendar Date]])</f>
        <v>1960</v>
      </c>
      <c r="E174" s="162">
        <f ca="1">IFERROR( (df_inflation[[#This Row],[CPIAUCSL]] / OFFSET(df_inflation[[#This Row],[CPIAUCSL]], -36, 0))^(1/$E$8) - 1, "")</f>
        <v>1.5437039249275974E-2</v>
      </c>
      <c r="F174" s="162">
        <f ca="1">IFERROR(df_inflation[[#This Row],[3 yr. Annual Change in CPI]] + $F$8, "")</f>
        <v>3.5437039249275978E-2</v>
      </c>
    </row>
    <row r="175" spans="2:6" x14ac:dyDescent="0.25">
      <c r="B175" s="17">
        <v>22160</v>
      </c>
      <c r="C175" s="161">
        <v>29.61</v>
      </c>
      <c r="D175" s="13">
        <f>YEAR(df_inflation[[#This Row],[Calendar Date]])</f>
        <v>1960</v>
      </c>
      <c r="E175" s="162">
        <f ca="1">IFERROR( (df_inflation[[#This Row],[CPIAUCSL]] / OFFSET(df_inflation[[#This Row],[CPIAUCSL]], -36, 0))^(1/$E$8) - 1, "")</f>
        <v>1.4958736286731611E-2</v>
      </c>
      <c r="F175" s="162">
        <f ca="1">IFERROR(df_inflation[[#This Row],[3 yr. Annual Change in CPI]] + $F$8, "")</f>
        <v>3.4958736286731615E-2</v>
      </c>
    </row>
    <row r="176" spans="2:6" x14ac:dyDescent="0.25">
      <c r="B176" s="17">
        <v>22190</v>
      </c>
      <c r="C176" s="161">
        <v>29.75</v>
      </c>
      <c r="D176" s="13">
        <f>YEAR(df_inflation[[#This Row],[Calendar Date]])</f>
        <v>1960</v>
      </c>
      <c r="E176" s="162">
        <f ca="1">IFERROR( (df_inflation[[#This Row],[CPIAUCSL]] / OFFSET(df_inflation[[#This Row],[CPIAUCSL]], -36, 0))^(1/$E$8) - 1, "")</f>
        <v>1.6555841574542374E-2</v>
      </c>
      <c r="F176" s="162">
        <f ca="1">IFERROR(df_inflation[[#This Row],[3 yr. Annual Change in CPI]] + $F$8, "")</f>
        <v>3.6555841574542378E-2</v>
      </c>
    </row>
    <row r="177" spans="2:6" x14ac:dyDescent="0.25">
      <c r="B177" s="17">
        <v>22221</v>
      </c>
      <c r="C177" s="161">
        <v>29.78</v>
      </c>
      <c r="D177" s="13">
        <f>YEAR(df_inflation[[#This Row],[Calendar Date]])</f>
        <v>1960</v>
      </c>
      <c r="E177" s="162">
        <f ca="1">IFERROR( (df_inflation[[#This Row],[CPIAUCSL]] / OFFSET(df_inflation[[#This Row],[CPIAUCSL]], -36, 0))^(1/$E$8) - 1, "")</f>
        <v>1.5822480998047617E-2</v>
      </c>
      <c r="F177" s="162">
        <f ca="1">IFERROR(df_inflation[[#This Row],[3 yr. Annual Change in CPI]] + $F$8, "")</f>
        <v>3.5822480998047621E-2</v>
      </c>
    </row>
    <row r="178" spans="2:6" x14ac:dyDescent="0.25">
      <c r="B178" s="17">
        <v>22251</v>
      </c>
      <c r="C178" s="161">
        <v>29.81</v>
      </c>
      <c r="D178" s="13">
        <f>YEAR(df_inflation[[#This Row],[Calendar Date]])</f>
        <v>1960</v>
      </c>
      <c r="E178" s="162">
        <f ca="1">IFERROR( (df_inflation[[#This Row],[CPIAUCSL]] / OFFSET(df_inflation[[#This Row],[CPIAUCSL]], -36, 0))^(1/$E$8) - 1, "")</f>
        <v>1.5449124820946958E-2</v>
      </c>
      <c r="F178" s="162">
        <f ca="1">IFERROR(df_inflation[[#This Row],[3 yr. Annual Change in CPI]] + $F$8, "")</f>
        <v>3.5449124820946962E-2</v>
      </c>
    </row>
    <row r="179" spans="2:6" x14ac:dyDescent="0.25">
      <c r="B179" s="17">
        <v>22282</v>
      </c>
      <c r="C179" s="161">
        <v>29.84</v>
      </c>
      <c r="D179" s="13">
        <f>YEAR(df_inflation[[#This Row],[Calendar Date]])</f>
        <v>1961</v>
      </c>
      <c r="E179" s="162">
        <f ca="1">IFERROR( (df_inflation[[#This Row],[CPIAUCSL]] / OFFSET(df_inflation[[#This Row],[CPIAUCSL]], -36, 0))^(1/$E$8) - 1, "")</f>
        <v>1.3775835376465206E-2</v>
      </c>
      <c r="F179" s="162">
        <f ca="1">IFERROR(df_inflation[[#This Row],[3 yr. Annual Change in CPI]] + $F$8, "")</f>
        <v>3.377583537646521E-2</v>
      </c>
    </row>
    <row r="180" spans="2:6" x14ac:dyDescent="0.25">
      <c r="B180" s="17">
        <v>22313</v>
      </c>
      <c r="C180" s="161">
        <v>29.84</v>
      </c>
      <c r="D180" s="13">
        <f>YEAR(df_inflation[[#This Row],[Calendar Date]])</f>
        <v>1961</v>
      </c>
      <c r="E180" s="162">
        <f ca="1">IFERROR( (df_inflation[[#This Row],[CPIAUCSL]] / OFFSET(df_inflation[[#This Row],[CPIAUCSL]], -36, 0))^(1/$E$8) - 1, "")</f>
        <v>1.3068878497695779E-2</v>
      </c>
      <c r="F180" s="162">
        <f ca="1">IFERROR(df_inflation[[#This Row],[3 yr. Annual Change in CPI]] + $F$8, "")</f>
        <v>3.3068878497695783E-2</v>
      </c>
    </row>
    <row r="181" spans="2:6" x14ac:dyDescent="0.25">
      <c r="B181" s="17">
        <v>22341</v>
      </c>
      <c r="C181" s="161">
        <v>29.84</v>
      </c>
      <c r="D181" s="13">
        <f>YEAR(df_inflation[[#This Row],[Calendar Date]])</f>
        <v>1961</v>
      </c>
      <c r="E181" s="162">
        <f ca="1">IFERROR( (df_inflation[[#This Row],[CPIAUCSL]] / OFFSET(df_inflation[[#This Row],[CPIAUCSL]], -36, 0))^(1/$E$8) - 1, "")</f>
        <v>1.1076488934210094E-2</v>
      </c>
      <c r="F181" s="162">
        <f ca="1">IFERROR(df_inflation[[#This Row],[3 yr. Annual Change in CPI]] + $F$8, "")</f>
        <v>3.1076488934210094E-2</v>
      </c>
    </row>
    <row r="182" spans="2:6" x14ac:dyDescent="0.25">
      <c r="B182" s="17">
        <v>22372</v>
      </c>
      <c r="C182" s="161">
        <v>29.81</v>
      </c>
      <c r="D182" s="13">
        <f>YEAR(df_inflation[[#This Row],[Calendar Date]])</f>
        <v>1961</v>
      </c>
      <c r="E182" s="162">
        <f ca="1">IFERROR( (df_inflation[[#This Row],[CPIAUCSL]] / OFFSET(df_inflation[[#This Row],[CPIAUCSL]], -36, 0))^(1/$E$8) - 1, "")</f>
        <v>9.9219616371362118E-3</v>
      </c>
      <c r="F182" s="162">
        <f ca="1">IFERROR(df_inflation[[#This Row],[3 yr. Annual Change in CPI]] + $F$8, "")</f>
        <v>2.9921961637136212E-2</v>
      </c>
    </row>
    <row r="183" spans="2:6" x14ac:dyDescent="0.25">
      <c r="B183" s="17">
        <v>22402</v>
      </c>
      <c r="C183" s="161">
        <v>29.84</v>
      </c>
      <c r="D183" s="13">
        <f>YEAR(df_inflation[[#This Row],[Calendar Date]])</f>
        <v>1961</v>
      </c>
      <c r="E183" s="162">
        <f ca="1">IFERROR( (df_inflation[[#This Row],[CPIAUCSL]] / OFFSET(df_inflation[[#This Row],[CPIAUCSL]], -36, 0))^(1/$E$8) - 1, "")</f>
        <v>1.0260634352541764E-2</v>
      </c>
      <c r="F183" s="162">
        <f ca="1">IFERROR(df_inflation[[#This Row],[3 yr. Annual Change in CPI]] + $F$8, "")</f>
        <v>3.0260634352541765E-2</v>
      </c>
    </row>
    <row r="184" spans="2:6" x14ac:dyDescent="0.25">
      <c r="B184" s="17">
        <v>22433</v>
      </c>
      <c r="C184" s="161">
        <v>29.84</v>
      </c>
      <c r="D184" s="13">
        <f>YEAR(df_inflation[[#This Row],[Calendar Date]])</f>
        <v>1961</v>
      </c>
      <c r="E184" s="162">
        <f ca="1">IFERROR( (df_inflation[[#This Row],[CPIAUCSL]] / OFFSET(df_inflation[[#This Row],[CPIAUCSL]], -36, 0))^(1/$E$8) - 1, "")</f>
        <v>1.0609963783685172E-2</v>
      </c>
      <c r="F184" s="162">
        <f ca="1">IFERROR(df_inflation[[#This Row],[3 yr. Annual Change in CPI]] + $F$8, "")</f>
        <v>3.0609963783685173E-2</v>
      </c>
    </row>
    <row r="185" spans="2:6" x14ac:dyDescent="0.25">
      <c r="B185" s="17">
        <v>22463</v>
      </c>
      <c r="C185" s="161">
        <v>29.92</v>
      </c>
      <c r="D185" s="13">
        <f>YEAR(df_inflation[[#This Row],[Calendar Date]])</f>
        <v>1961</v>
      </c>
      <c r="E185" s="162">
        <f ca="1">IFERROR( (df_inflation[[#This Row],[CPIAUCSL]] / OFFSET(df_inflation[[#This Row],[CPIAUCSL]], -36, 0))^(1/$E$8) - 1, "")</f>
        <v>1.1745657681725641E-2</v>
      </c>
      <c r="F185" s="162">
        <f ca="1">IFERROR(df_inflation[[#This Row],[3 yr. Annual Change in CPI]] + $F$8, "")</f>
        <v>3.1745657681725645E-2</v>
      </c>
    </row>
    <row r="186" spans="2:6" x14ac:dyDescent="0.25">
      <c r="B186" s="17">
        <v>22494</v>
      </c>
      <c r="C186" s="161">
        <v>29.94</v>
      </c>
      <c r="D186" s="13">
        <f>YEAR(df_inflation[[#This Row],[Calendar Date]])</f>
        <v>1961</v>
      </c>
      <c r="E186" s="162">
        <f ca="1">IFERROR( (df_inflation[[#This Row],[CPIAUCSL]] / OFFSET(df_inflation[[#This Row],[CPIAUCSL]], -36, 0))^(1/$E$8) - 1, "")</f>
        <v>1.1387906694031225E-2</v>
      </c>
      <c r="F186" s="162">
        <f ca="1">IFERROR(df_inflation[[#This Row],[3 yr. Annual Change in CPI]] + $F$8, "")</f>
        <v>3.1387906694031228E-2</v>
      </c>
    </row>
    <row r="187" spans="2:6" x14ac:dyDescent="0.25">
      <c r="B187" s="17">
        <v>22525</v>
      </c>
      <c r="C187" s="161">
        <v>29.98</v>
      </c>
      <c r="D187" s="13">
        <f>YEAR(df_inflation[[#This Row],[Calendar Date]])</f>
        <v>1961</v>
      </c>
      <c r="E187" s="162">
        <f ca="1">IFERROR( (df_inflation[[#This Row],[CPIAUCSL]] / OFFSET(df_inflation[[#This Row],[CPIAUCSL]], -36, 0))^(1/$E$8) - 1, "")</f>
        <v>1.218798770433116E-2</v>
      </c>
      <c r="F187" s="162">
        <f ca="1">IFERROR(df_inflation[[#This Row],[3 yr. Annual Change in CPI]] + $F$8, "")</f>
        <v>3.2187987704331164E-2</v>
      </c>
    </row>
    <row r="188" spans="2:6" x14ac:dyDescent="0.25">
      <c r="B188" s="17">
        <v>22555</v>
      </c>
      <c r="C188" s="161">
        <v>29.98</v>
      </c>
      <c r="D188" s="13">
        <f>YEAR(df_inflation[[#This Row],[Calendar Date]])</f>
        <v>1961</v>
      </c>
      <c r="E188" s="162">
        <f ca="1">IFERROR( (df_inflation[[#This Row],[CPIAUCSL]] / OFFSET(df_inflation[[#This Row],[CPIAUCSL]], -36, 0))^(1/$E$8) - 1, "")</f>
        <v>1.218798770433116E-2</v>
      </c>
      <c r="F188" s="162">
        <f ca="1">IFERROR(df_inflation[[#This Row],[3 yr. Annual Change in CPI]] + $F$8, "")</f>
        <v>3.2187987704331164E-2</v>
      </c>
    </row>
    <row r="189" spans="2:6" x14ac:dyDescent="0.25">
      <c r="B189" s="17">
        <v>22586</v>
      </c>
      <c r="C189" s="161">
        <v>29.98</v>
      </c>
      <c r="D189" s="13">
        <f>YEAR(df_inflation[[#This Row],[Calendar Date]])</f>
        <v>1961</v>
      </c>
      <c r="E189" s="162">
        <f ca="1">IFERROR( (df_inflation[[#This Row],[CPIAUCSL]] / OFFSET(df_inflation[[#This Row],[CPIAUCSL]], -36, 0))^(1/$E$8) - 1, "")</f>
        <v>1.1721595292855325E-2</v>
      </c>
      <c r="F189" s="162">
        <f ca="1">IFERROR(df_inflation[[#This Row],[3 yr. Annual Change in CPI]] + $F$8, "")</f>
        <v>3.1721595292855329E-2</v>
      </c>
    </row>
    <row r="190" spans="2:6" x14ac:dyDescent="0.25">
      <c r="B190" s="17">
        <v>22616</v>
      </c>
      <c r="C190" s="161">
        <v>30.01</v>
      </c>
      <c r="D190" s="13">
        <f>YEAR(df_inflation[[#This Row],[Calendar Date]])</f>
        <v>1961</v>
      </c>
      <c r="E190" s="162">
        <f ca="1">IFERROR( (df_inflation[[#This Row],[CPIAUCSL]] / OFFSET(df_inflation[[#This Row],[CPIAUCSL]], -36, 0))^(1/$E$8) - 1, "")</f>
        <v>1.1825996526176219E-2</v>
      </c>
      <c r="F190" s="162">
        <f ca="1">IFERROR(df_inflation[[#This Row],[3 yr. Annual Change in CPI]] + $F$8, "")</f>
        <v>3.1825996526176223E-2</v>
      </c>
    </row>
    <row r="191" spans="2:6" x14ac:dyDescent="0.25">
      <c r="B191" s="17">
        <v>22647</v>
      </c>
      <c r="C191" s="161">
        <v>30.04</v>
      </c>
      <c r="D191" s="13">
        <f>YEAR(df_inflation[[#This Row],[Calendar Date]])</f>
        <v>1962</v>
      </c>
      <c r="E191" s="162">
        <f ca="1">IFERROR( (df_inflation[[#This Row],[CPIAUCSL]] / OFFSET(df_inflation[[#This Row],[CPIAUCSL]], -36, 0))^(1/$E$8) - 1, "")</f>
        <v>1.1697631300625622E-2</v>
      </c>
      <c r="F191" s="162">
        <f ca="1">IFERROR(df_inflation[[#This Row],[3 yr. Annual Change in CPI]] + $F$8, "")</f>
        <v>3.1697631300625626E-2</v>
      </c>
    </row>
    <row r="192" spans="2:6" x14ac:dyDescent="0.25">
      <c r="B192" s="17">
        <v>22678</v>
      </c>
      <c r="C192" s="161">
        <v>30.11</v>
      </c>
      <c r="D192" s="13">
        <f>YEAR(df_inflation[[#This Row],[Calendar Date]])</f>
        <v>1962</v>
      </c>
      <c r="E192" s="162">
        <f ca="1">IFERROR( (df_inflation[[#This Row],[CPIAUCSL]] / OFFSET(df_inflation[[#This Row],[CPIAUCSL]], -36, 0))^(1/$E$8) - 1, "")</f>
        <v>1.2599213833243361E-2</v>
      </c>
      <c r="F192" s="162">
        <f ca="1">IFERROR(df_inflation[[#This Row],[3 yr. Annual Change in CPI]] + $F$8, "")</f>
        <v>3.2599213833243365E-2</v>
      </c>
    </row>
    <row r="193" spans="2:6" x14ac:dyDescent="0.25">
      <c r="B193" s="17">
        <v>22706</v>
      </c>
      <c r="C193" s="161">
        <v>30.17</v>
      </c>
      <c r="D193" s="13">
        <f>YEAR(df_inflation[[#This Row],[Calendar Date]])</f>
        <v>1962</v>
      </c>
      <c r="E193" s="162">
        <f ca="1">IFERROR( (df_inflation[[#This Row],[CPIAUCSL]] / OFFSET(df_inflation[[#This Row],[CPIAUCSL]], -36, 0))^(1/$E$8) - 1, "")</f>
        <v>1.3621012590206982E-2</v>
      </c>
      <c r="F193" s="162">
        <f ca="1">IFERROR(df_inflation[[#This Row],[3 yr. Annual Change in CPI]] + $F$8, "")</f>
        <v>3.3621012590206986E-2</v>
      </c>
    </row>
    <row r="194" spans="2:6" x14ac:dyDescent="0.25">
      <c r="B194" s="17">
        <v>22737</v>
      </c>
      <c r="C194" s="161">
        <v>30.21</v>
      </c>
      <c r="D194" s="13">
        <f>YEAR(df_inflation[[#This Row],[Calendar Date]])</f>
        <v>1962</v>
      </c>
      <c r="E194" s="162">
        <f ca="1">IFERROR( (df_inflation[[#This Row],[CPIAUCSL]] / OFFSET(df_inflation[[#This Row],[CPIAUCSL]], -36, 0))^(1/$E$8) - 1, "")</f>
        <v>1.3952121064092271E-2</v>
      </c>
      <c r="F194" s="162">
        <f ca="1">IFERROR(df_inflation[[#This Row],[3 yr. Annual Change in CPI]] + $F$8, "")</f>
        <v>3.3952121064092275E-2</v>
      </c>
    </row>
    <row r="195" spans="2:6" x14ac:dyDescent="0.25">
      <c r="B195" s="17">
        <v>22767</v>
      </c>
      <c r="C195" s="161">
        <v>30.24</v>
      </c>
      <c r="D195" s="13">
        <f>YEAR(df_inflation[[#This Row],[Calendar Date]])</f>
        <v>1962</v>
      </c>
      <c r="E195" s="162">
        <f ca="1">IFERROR( (df_inflation[[#This Row],[CPIAUCSL]] / OFFSET(df_inflation[[#This Row],[CPIAUCSL]], -36, 0))^(1/$E$8) - 1, "")</f>
        <v>1.3588617768500066E-2</v>
      </c>
      <c r="F195" s="162">
        <f ca="1">IFERROR(df_inflation[[#This Row],[3 yr. Annual Change in CPI]] + $F$8, "")</f>
        <v>3.358861776850007E-2</v>
      </c>
    </row>
    <row r="196" spans="2:6" x14ac:dyDescent="0.25">
      <c r="B196" s="17">
        <v>22798</v>
      </c>
      <c r="C196" s="161">
        <v>30.21</v>
      </c>
      <c r="D196" s="13">
        <f>YEAR(df_inflation[[#This Row],[Calendar Date]])</f>
        <v>1962</v>
      </c>
      <c r="E196" s="162">
        <f ca="1">IFERROR( (df_inflation[[#This Row],[CPIAUCSL]] / OFFSET(df_inflation[[#This Row],[CPIAUCSL]], -36, 0))^(1/$E$8) - 1, "")</f>
        <v>1.2440492954069127E-2</v>
      </c>
      <c r="F196" s="162">
        <f ca="1">IFERROR(df_inflation[[#This Row],[3 yr. Annual Change in CPI]] + $F$8, "")</f>
        <v>3.2440492954069131E-2</v>
      </c>
    </row>
    <row r="197" spans="2:6" x14ac:dyDescent="0.25">
      <c r="B197" s="17">
        <v>22828</v>
      </c>
      <c r="C197" s="161">
        <v>30.22</v>
      </c>
      <c r="D197" s="13">
        <f>YEAR(df_inflation[[#This Row],[Calendar Date]])</f>
        <v>1962</v>
      </c>
      <c r="E197" s="162">
        <f ca="1">IFERROR( (df_inflation[[#This Row],[CPIAUCSL]] / OFFSET(df_inflation[[#This Row],[CPIAUCSL]], -36, 0))^(1/$E$8) - 1, "")</f>
        <v>1.2088834375323154E-2</v>
      </c>
      <c r="F197" s="162">
        <f ca="1">IFERROR(df_inflation[[#This Row],[3 yr. Annual Change in CPI]] + $F$8, "")</f>
        <v>3.2088834375323158E-2</v>
      </c>
    </row>
    <row r="198" spans="2:6" x14ac:dyDescent="0.25">
      <c r="B198" s="17">
        <v>22859</v>
      </c>
      <c r="C198" s="161">
        <v>30.28</v>
      </c>
      <c r="D198" s="13">
        <f>YEAR(df_inflation[[#This Row],[Calendar Date]])</f>
        <v>1962</v>
      </c>
      <c r="E198" s="162">
        <f ca="1">IFERROR( (df_inflation[[#This Row],[CPIAUCSL]] / OFFSET(df_inflation[[#This Row],[CPIAUCSL]], -36, 0))^(1/$E$8) - 1, "")</f>
        <v>1.2411013759765943E-2</v>
      </c>
      <c r="F198" s="162">
        <f ca="1">IFERROR(df_inflation[[#This Row],[3 yr. Annual Change in CPI]] + $F$8, "")</f>
        <v>3.2411013759765947E-2</v>
      </c>
    </row>
    <row r="199" spans="2:6" x14ac:dyDescent="0.25">
      <c r="B199" s="17">
        <v>22890</v>
      </c>
      <c r="C199" s="161">
        <v>30.42</v>
      </c>
      <c r="D199" s="13">
        <f>YEAR(df_inflation[[#This Row],[Calendar Date]])</f>
        <v>1962</v>
      </c>
      <c r="E199" s="162">
        <f ca="1">IFERROR( (df_inflation[[#This Row],[CPIAUCSL]] / OFFSET(df_inflation[[#This Row],[CPIAUCSL]], -36, 0))^(1/$E$8) - 1, "")</f>
        <v>1.3159403820177218E-2</v>
      </c>
      <c r="F199" s="162">
        <f ca="1">IFERROR(df_inflation[[#This Row],[3 yr. Annual Change in CPI]] + $F$8, "")</f>
        <v>3.3159403820177222E-2</v>
      </c>
    </row>
    <row r="200" spans="2:6" x14ac:dyDescent="0.25">
      <c r="B200" s="17">
        <v>22920</v>
      </c>
      <c r="C200" s="161">
        <v>30.38</v>
      </c>
      <c r="D200" s="13">
        <f>YEAR(df_inflation[[#This Row],[Calendar Date]])</f>
        <v>1962</v>
      </c>
      <c r="E200" s="162">
        <f ca="1">IFERROR( (df_inflation[[#This Row],[CPIAUCSL]] / OFFSET(df_inflation[[#This Row],[CPIAUCSL]], -36, 0))^(1/$E$8) - 1, "")</f>
        <v>1.1563665144740831E-2</v>
      </c>
      <c r="F200" s="162">
        <f ca="1">IFERROR(df_inflation[[#This Row],[3 yr. Annual Change in CPI]] + $F$8, "")</f>
        <v>3.1563665144740835E-2</v>
      </c>
    </row>
    <row r="201" spans="2:6" x14ac:dyDescent="0.25">
      <c r="B201" s="17">
        <v>22951</v>
      </c>
      <c r="C201" s="161">
        <v>30.38</v>
      </c>
      <c r="D201" s="13">
        <f>YEAR(df_inflation[[#This Row],[Calendar Date]])</f>
        <v>1962</v>
      </c>
      <c r="E201" s="162">
        <f ca="1">IFERROR( (df_inflation[[#This Row],[CPIAUCSL]] / OFFSET(df_inflation[[#This Row],[CPIAUCSL]], -36, 0))^(1/$E$8) - 1, "")</f>
        <v>1.1563665144740831E-2</v>
      </c>
      <c r="F201" s="162">
        <f ca="1">IFERROR(df_inflation[[#This Row],[3 yr. Annual Change in CPI]] + $F$8, "")</f>
        <v>3.1563665144740835E-2</v>
      </c>
    </row>
    <row r="202" spans="2:6" x14ac:dyDescent="0.25">
      <c r="B202" s="17">
        <v>22981</v>
      </c>
      <c r="C202" s="161">
        <v>30.38</v>
      </c>
      <c r="D202" s="13">
        <f>YEAR(df_inflation[[#This Row],[Calendar Date]])</f>
        <v>1962</v>
      </c>
      <c r="E202" s="162">
        <f ca="1">IFERROR( (df_inflation[[#This Row],[CPIAUCSL]] / OFFSET(df_inflation[[#This Row],[CPIAUCSL]], -36, 0))^(1/$E$8) - 1, "")</f>
        <v>1.0875292244064028E-2</v>
      </c>
      <c r="F202" s="162">
        <f ca="1">IFERROR(df_inflation[[#This Row],[3 yr. Annual Change in CPI]] + $F$8, "")</f>
        <v>3.0875292244064028E-2</v>
      </c>
    </row>
    <row r="203" spans="2:6" x14ac:dyDescent="0.25">
      <c r="B203" s="17">
        <v>23012</v>
      </c>
      <c r="C203" s="161">
        <v>30.44</v>
      </c>
      <c r="D203" s="13">
        <f>YEAR(df_inflation[[#This Row],[Calendar Date]])</f>
        <v>1963</v>
      </c>
      <c r="E203" s="162">
        <f ca="1">IFERROR( (df_inflation[[#This Row],[CPIAUCSL]] / OFFSET(df_inflation[[#This Row],[CPIAUCSL]], -36, 0))^(1/$E$8) - 1, "")</f>
        <v>1.1999350696668465E-2</v>
      </c>
      <c r="F203" s="162">
        <f ca="1">IFERROR(df_inflation[[#This Row],[3 yr. Annual Change in CPI]] + $F$8, "")</f>
        <v>3.1999350696668469E-2</v>
      </c>
    </row>
    <row r="204" spans="2:6" x14ac:dyDescent="0.25">
      <c r="B204" s="17">
        <v>23043</v>
      </c>
      <c r="C204" s="161">
        <v>30.48</v>
      </c>
      <c r="D204" s="13">
        <f>YEAR(df_inflation[[#This Row],[Calendar Date]])</f>
        <v>1963</v>
      </c>
      <c r="E204" s="162">
        <f ca="1">IFERROR( (df_inflation[[#This Row],[CPIAUCSL]] / OFFSET(df_inflation[[#This Row],[CPIAUCSL]], -36, 0))^(1/$E$8) - 1, "")</f>
        <v>1.1983223087265626E-2</v>
      </c>
      <c r="F204" s="162">
        <f ca="1">IFERROR(df_inflation[[#This Row],[3 yr. Annual Change in CPI]] + $F$8, "")</f>
        <v>3.198322308726563E-2</v>
      </c>
    </row>
    <row r="205" spans="2:6" x14ac:dyDescent="0.25">
      <c r="B205" s="17">
        <v>23071</v>
      </c>
      <c r="C205" s="161">
        <v>30.51</v>
      </c>
      <c r="D205" s="13">
        <f>YEAR(df_inflation[[#This Row],[Calendar Date]])</f>
        <v>1963</v>
      </c>
      <c r="E205" s="162">
        <f ca="1">IFERROR( (df_inflation[[#This Row],[CPIAUCSL]] / OFFSET(df_inflation[[#This Row],[CPIAUCSL]], -36, 0))^(1/$E$8) - 1, "")</f>
        <v>1.2315129710960937E-2</v>
      </c>
      <c r="F205" s="162">
        <f ca="1">IFERROR(df_inflation[[#This Row],[3 yr. Annual Change in CPI]] + $F$8, "")</f>
        <v>3.2315129710960941E-2</v>
      </c>
    </row>
    <row r="206" spans="2:6" x14ac:dyDescent="0.25">
      <c r="B206" s="17">
        <v>23102</v>
      </c>
      <c r="C206" s="161">
        <v>30.48</v>
      </c>
      <c r="D206" s="13">
        <f>YEAR(df_inflation[[#This Row],[Calendar Date]])</f>
        <v>1963</v>
      </c>
      <c r="E206" s="162">
        <f ca="1">IFERROR( (df_inflation[[#This Row],[CPIAUCSL]] / OFFSET(df_inflation[[#This Row],[CPIAUCSL]], -36, 0))^(1/$E$8) - 1, "")</f>
        <v>1.0496523929967694E-2</v>
      </c>
      <c r="F206" s="162">
        <f ca="1">IFERROR(df_inflation[[#This Row],[3 yr. Annual Change in CPI]] + $F$8, "")</f>
        <v>3.0496523929967694E-2</v>
      </c>
    </row>
    <row r="207" spans="2:6" x14ac:dyDescent="0.25">
      <c r="B207" s="17">
        <v>23132</v>
      </c>
      <c r="C207" s="161">
        <v>30.51</v>
      </c>
      <c r="D207" s="13">
        <f>YEAR(df_inflation[[#This Row],[Calendar Date]])</f>
        <v>1963</v>
      </c>
      <c r="E207" s="162">
        <f ca="1">IFERROR( (df_inflation[[#This Row],[CPIAUCSL]] / OFFSET(df_inflation[[#This Row],[CPIAUCSL]], -36, 0))^(1/$E$8) - 1, "")</f>
        <v>1.0485984893195965E-2</v>
      </c>
      <c r="F207" s="162">
        <f ca="1">IFERROR(df_inflation[[#This Row],[3 yr. Annual Change in CPI]] + $F$8, "")</f>
        <v>3.0485984893195966E-2</v>
      </c>
    </row>
    <row r="208" spans="2:6" x14ac:dyDescent="0.25">
      <c r="B208" s="17">
        <v>23163</v>
      </c>
      <c r="C208" s="161">
        <v>30.61</v>
      </c>
      <c r="D208" s="13">
        <f>YEAR(df_inflation[[#This Row],[Calendar Date]])</f>
        <v>1963</v>
      </c>
      <c r="E208" s="162">
        <f ca="1">IFERROR( (df_inflation[[#This Row],[CPIAUCSL]] / OFFSET(df_inflation[[#This Row],[CPIAUCSL]], -36, 0))^(1/$E$8) - 1, "")</f>
        <v>1.1133053230116596E-2</v>
      </c>
      <c r="F208" s="162">
        <f ca="1">IFERROR(df_inflation[[#This Row],[3 yr. Annual Change in CPI]] + $F$8, "")</f>
        <v>3.1133053230116597E-2</v>
      </c>
    </row>
    <row r="209" spans="2:6" x14ac:dyDescent="0.25">
      <c r="B209" s="17">
        <v>23193</v>
      </c>
      <c r="C209" s="161">
        <v>30.69</v>
      </c>
      <c r="D209" s="13">
        <f>YEAR(df_inflation[[#This Row],[Calendar Date]])</f>
        <v>1963</v>
      </c>
      <c r="E209" s="162">
        <f ca="1">IFERROR( (df_inflation[[#This Row],[CPIAUCSL]] / OFFSET(df_inflation[[#This Row],[CPIAUCSL]], -36, 0))^(1/$E$8) - 1, "")</f>
        <v>1.2697647403153711E-2</v>
      </c>
      <c r="F209" s="162">
        <f ca="1">IFERROR(df_inflation[[#This Row],[3 yr. Annual Change in CPI]] + $F$8, "")</f>
        <v>3.2697647403153715E-2</v>
      </c>
    </row>
    <row r="210" spans="2:6" x14ac:dyDescent="0.25">
      <c r="B210" s="17">
        <v>23224</v>
      </c>
      <c r="C210" s="161">
        <v>30.75</v>
      </c>
      <c r="D210" s="13">
        <f>YEAR(df_inflation[[#This Row],[Calendar Date]])</f>
        <v>1963</v>
      </c>
      <c r="E210" s="162">
        <f ca="1">IFERROR( (df_inflation[[#This Row],[CPIAUCSL]] / OFFSET(df_inflation[[#This Row],[CPIAUCSL]], -36, 0))^(1/$E$8) - 1, "")</f>
        <v>1.2672238246604461E-2</v>
      </c>
      <c r="F210" s="162">
        <f ca="1">IFERROR(df_inflation[[#This Row],[3 yr. Annual Change in CPI]] + $F$8, "")</f>
        <v>3.2672238246604465E-2</v>
      </c>
    </row>
    <row r="211" spans="2:6" x14ac:dyDescent="0.25">
      <c r="B211" s="17">
        <v>23255</v>
      </c>
      <c r="C211" s="161">
        <v>30.72</v>
      </c>
      <c r="D211" s="13">
        <f>YEAR(df_inflation[[#This Row],[Calendar Date]])</f>
        <v>1963</v>
      </c>
      <c r="E211" s="162">
        <f ca="1">IFERROR( (df_inflation[[#This Row],[CPIAUCSL]] / OFFSET(df_inflation[[#This Row],[CPIAUCSL]], -36, 0))^(1/$E$8) - 1, "")</f>
        <v>1.2342806786063587E-2</v>
      </c>
      <c r="F211" s="162">
        <f ca="1">IFERROR(df_inflation[[#This Row],[3 yr. Annual Change in CPI]] + $F$8, "")</f>
        <v>3.2342806786063591E-2</v>
      </c>
    </row>
    <row r="212" spans="2:6" x14ac:dyDescent="0.25">
      <c r="B212" s="17">
        <v>23285</v>
      </c>
      <c r="C212" s="161">
        <v>30.75</v>
      </c>
      <c r="D212" s="13">
        <f>YEAR(df_inflation[[#This Row],[Calendar Date]])</f>
        <v>1963</v>
      </c>
      <c r="E212" s="162">
        <f ca="1">IFERROR( (df_inflation[[#This Row],[CPIAUCSL]] / OFFSET(df_inflation[[#This Row],[CPIAUCSL]], -36, 0))^(1/$E$8) - 1, "")</f>
        <v>1.1081234466608025E-2</v>
      </c>
      <c r="F212" s="162">
        <f ca="1">IFERROR(df_inflation[[#This Row],[3 yr. Annual Change in CPI]] + $F$8, "")</f>
        <v>3.1081234466608026E-2</v>
      </c>
    </row>
    <row r="213" spans="2:6" x14ac:dyDescent="0.25">
      <c r="B213" s="17">
        <v>23316</v>
      </c>
      <c r="C213" s="161">
        <v>30.78</v>
      </c>
      <c r="D213" s="13">
        <f>YEAR(df_inflation[[#This Row],[Calendar Date]])</f>
        <v>1963</v>
      </c>
      <c r="E213" s="162">
        <f ca="1">IFERROR( (df_inflation[[#This Row],[CPIAUCSL]] / OFFSET(df_inflation[[#This Row],[CPIAUCSL]], -36, 0))^(1/$E$8) - 1, "")</f>
        <v>1.1070193147057372E-2</v>
      </c>
      <c r="F213" s="162">
        <f ca="1">IFERROR(df_inflation[[#This Row],[3 yr. Annual Change in CPI]] + $F$8, "")</f>
        <v>3.1070193147057373E-2</v>
      </c>
    </row>
    <row r="214" spans="2:6" x14ac:dyDescent="0.25">
      <c r="B214" s="17">
        <v>23346</v>
      </c>
      <c r="C214" s="161">
        <v>30.88</v>
      </c>
      <c r="D214" s="13">
        <f>YEAR(df_inflation[[#This Row],[Calendar Date]])</f>
        <v>1963</v>
      </c>
      <c r="E214" s="162">
        <f ca="1">IFERROR( (df_inflation[[#This Row],[CPIAUCSL]] / OFFSET(df_inflation[[#This Row],[CPIAUCSL]], -36, 0))^(1/$E$8) - 1, "")</f>
        <v>1.1824299963731466E-2</v>
      </c>
      <c r="F214" s="162">
        <f ca="1">IFERROR(df_inflation[[#This Row],[3 yr. Annual Change in CPI]] + $F$8, "")</f>
        <v>3.182429996373147E-2</v>
      </c>
    </row>
    <row r="215" spans="2:6" x14ac:dyDescent="0.25">
      <c r="B215" s="17">
        <v>23377</v>
      </c>
      <c r="C215" s="161">
        <v>30.94</v>
      </c>
      <c r="D215" s="13">
        <f>YEAR(df_inflation[[#This Row],[Calendar Date]])</f>
        <v>1964</v>
      </c>
      <c r="E215" s="162">
        <f ca="1">IFERROR( (df_inflation[[#This Row],[CPIAUCSL]] / OFFSET(df_inflation[[#This Row],[CPIAUCSL]], -36, 0))^(1/$E$8) - 1, "")</f>
        <v>1.2139786153378296E-2</v>
      </c>
      <c r="F215" s="162">
        <f ca="1">IFERROR(df_inflation[[#This Row],[3 yr. Annual Change in CPI]] + $F$8, "")</f>
        <v>3.21397861533783E-2</v>
      </c>
    </row>
    <row r="216" spans="2:6" x14ac:dyDescent="0.25">
      <c r="B216" s="17">
        <v>23408</v>
      </c>
      <c r="C216" s="161">
        <v>30.91</v>
      </c>
      <c r="D216" s="13">
        <f>YEAR(df_inflation[[#This Row],[Calendar Date]])</f>
        <v>1964</v>
      </c>
      <c r="E216" s="162">
        <f ca="1">IFERROR( (df_inflation[[#This Row],[CPIAUCSL]] / OFFSET(df_inflation[[#This Row],[CPIAUCSL]], -36, 0))^(1/$E$8) - 1, "")</f>
        <v>1.1812550506208108E-2</v>
      </c>
      <c r="F216" s="162">
        <f ca="1">IFERROR(df_inflation[[#This Row],[3 yr. Annual Change in CPI]] + $F$8, "")</f>
        <v>3.1812550506208112E-2</v>
      </c>
    </row>
    <row r="217" spans="2:6" x14ac:dyDescent="0.25">
      <c r="B217" s="17">
        <v>23437</v>
      </c>
      <c r="C217" s="161">
        <v>30.94</v>
      </c>
      <c r="D217" s="13">
        <f>YEAR(df_inflation[[#This Row],[Calendar Date]])</f>
        <v>1964</v>
      </c>
      <c r="E217" s="162">
        <f ca="1">IFERROR( (df_inflation[[#This Row],[CPIAUCSL]] / OFFSET(df_inflation[[#This Row],[CPIAUCSL]], -36, 0))^(1/$E$8) - 1, "")</f>
        <v>1.2139786153378296E-2</v>
      </c>
      <c r="F217" s="162">
        <f ca="1">IFERROR(df_inflation[[#This Row],[3 yr. Annual Change in CPI]] + $F$8, "")</f>
        <v>3.21397861533783E-2</v>
      </c>
    </row>
    <row r="218" spans="2:6" x14ac:dyDescent="0.25">
      <c r="B218" s="17">
        <v>23468</v>
      </c>
      <c r="C218" s="161">
        <v>30.95</v>
      </c>
      <c r="D218" s="13">
        <f>YEAR(df_inflation[[#This Row],[Calendar Date]])</f>
        <v>1964</v>
      </c>
      <c r="E218" s="162">
        <f ca="1">IFERROR( (df_inflation[[#This Row],[CPIAUCSL]] / OFFSET(df_inflation[[#This Row],[CPIAUCSL]], -36, 0))^(1/$E$8) - 1, "")</f>
        <v>1.2588270710210292E-2</v>
      </c>
      <c r="F218" s="162">
        <f ca="1">IFERROR(df_inflation[[#This Row],[3 yr. Annual Change in CPI]] + $F$8, "")</f>
        <v>3.2588270710210296E-2</v>
      </c>
    </row>
    <row r="219" spans="2:6" x14ac:dyDescent="0.25">
      <c r="B219" s="17">
        <v>23498</v>
      </c>
      <c r="C219" s="161">
        <v>30.98</v>
      </c>
      <c r="D219" s="13">
        <f>YEAR(df_inflation[[#This Row],[Calendar Date]])</f>
        <v>1964</v>
      </c>
      <c r="E219" s="162">
        <f ca="1">IFERROR( (df_inflation[[#This Row],[CPIAUCSL]] / OFFSET(df_inflation[[#This Row],[CPIAUCSL]], -36, 0))^(1/$E$8) - 1, "")</f>
        <v>1.2575771469479413E-2</v>
      </c>
      <c r="F219" s="162">
        <f ca="1">IFERROR(df_inflation[[#This Row],[3 yr. Annual Change in CPI]] + $F$8, "")</f>
        <v>3.2575771469479417E-2</v>
      </c>
    </row>
    <row r="220" spans="2:6" x14ac:dyDescent="0.25">
      <c r="B220" s="17">
        <v>23529</v>
      </c>
      <c r="C220" s="161">
        <v>31.01</v>
      </c>
      <c r="D220" s="13">
        <f>YEAR(df_inflation[[#This Row],[Calendar Date]])</f>
        <v>1964</v>
      </c>
      <c r="E220" s="162">
        <f ca="1">IFERROR( (df_inflation[[#This Row],[CPIAUCSL]] / OFFSET(df_inflation[[#This Row],[CPIAUCSL]], -36, 0))^(1/$E$8) - 1, "")</f>
        <v>1.2902514238678497E-2</v>
      </c>
      <c r="F220" s="162">
        <f ca="1">IFERROR(df_inflation[[#This Row],[3 yr. Annual Change in CPI]] + $F$8, "")</f>
        <v>3.2902514238678501E-2</v>
      </c>
    </row>
    <row r="221" spans="2:6" x14ac:dyDescent="0.25">
      <c r="B221" s="17">
        <v>23559</v>
      </c>
      <c r="C221" s="161">
        <v>31.02</v>
      </c>
      <c r="D221" s="13">
        <f>YEAR(df_inflation[[#This Row],[Calendar Date]])</f>
        <v>1964</v>
      </c>
      <c r="E221" s="162">
        <f ca="1">IFERROR( (df_inflation[[#This Row],[CPIAUCSL]] / OFFSET(df_inflation[[#This Row],[CPIAUCSL]], -36, 0))^(1/$E$8) - 1, "")</f>
        <v>1.2107713582196755E-2</v>
      </c>
      <c r="F221" s="162">
        <f ca="1">IFERROR(df_inflation[[#This Row],[3 yr. Annual Change in CPI]] + $F$8, "")</f>
        <v>3.2107713582196759E-2</v>
      </c>
    </row>
    <row r="222" spans="2:6" x14ac:dyDescent="0.25">
      <c r="B222" s="17">
        <v>23590</v>
      </c>
      <c r="C222" s="161">
        <v>31.05</v>
      </c>
      <c r="D222" s="13">
        <f>YEAR(df_inflation[[#This Row],[Calendar Date]])</f>
        <v>1964</v>
      </c>
      <c r="E222" s="162">
        <f ca="1">IFERROR( (df_inflation[[#This Row],[CPIAUCSL]] / OFFSET(df_inflation[[#This Row],[CPIAUCSL]], -36, 0))^(1/$E$8) - 1, "")</f>
        <v>1.2208397918975988E-2</v>
      </c>
      <c r="F222" s="162">
        <f ca="1">IFERROR(df_inflation[[#This Row],[3 yr. Annual Change in CPI]] + $F$8, "")</f>
        <v>3.2208397918975992E-2</v>
      </c>
    </row>
    <row r="223" spans="2:6" x14ac:dyDescent="0.25">
      <c r="B223" s="17">
        <v>23621</v>
      </c>
      <c r="C223" s="161">
        <v>31.08</v>
      </c>
      <c r="D223" s="13">
        <f>YEAR(df_inflation[[#This Row],[Calendar Date]])</f>
        <v>1964</v>
      </c>
      <c r="E223" s="162">
        <f ca="1">IFERROR( (df_inflation[[#This Row],[CPIAUCSL]] / OFFSET(df_inflation[[#This Row],[CPIAUCSL]], -36, 0))^(1/$E$8) - 1, "")</f>
        <v>1.2083770157564233E-2</v>
      </c>
      <c r="F223" s="162">
        <f ca="1">IFERROR(df_inflation[[#This Row],[3 yr. Annual Change in CPI]] + $F$8, "")</f>
        <v>3.2083770157564237E-2</v>
      </c>
    </row>
    <row r="224" spans="2:6" x14ac:dyDescent="0.25">
      <c r="B224" s="17">
        <v>23651</v>
      </c>
      <c r="C224" s="161">
        <v>31.12</v>
      </c>
      <c r="D224" s="13">
        <f>YEAR(df_inflation[[#This Row],[Calendar Date]])</f>
        <v>1964</v>
      </c>
      <c r="E224" s="162">
        <f ca="1">IFERROR( (df_inflation[[#This Row],[CPIAUCSL]] / OFFSET(df_inflation[[#This Row],[CPIAUCSL]], -36, 0))^(1/$E$8) - 1, "")</f>
        <v>1.2517768396930196E-2</v>
      </c>
      <c r="F224" s="162">
        <f ca="1">IFERROR(df_inflation[[#This Row],[3 yr. Annual Change in CPI]] + $F$8, "")</f>
        <v>3.2517768396930199E-2</v>
      </c>
    </row>
    <row r="225" spans="2:6" x14ac:dyDescent="0.25">
      <c r="B225" s="17">
        <v>23682</v>
      </c>
      <c r="C225" s="161">
        <v>31.21</v>
      </c>
      <c r="D225" s="13">
        <f>YEAR(df_inflation[[#This Row],[Calendar Date]])</f>
        <v>1964</v>
      </c>
      <c r="E225" s="162">
        <f ca="1">IFERROR( (df_inflation[[#This Row],[CPIAUCSL]] / OFFSET(df_inflation[[#This Row],[CPIAUCSL]], -36, 0))^(1/$E$8) - 1, "")</f>
        <v>1.3492906497271528E-2</v>
      </c>
      <c r="F225" s="162">
        <f ca="1">IFERROR(df_inflation[[#This Row],[3 yr. Annual Change in CPI]] + $F$8, "")</f>
        <v>3.3492906497271532E-2</v>
      </c>
    </row>
    <row r="226" spans="2:6" x14ac:dyDescent="0.25">
      <c r="B226" s="17">
        <v>23712</v>
      </c>
      <c r="C226" s="161">
        <v>31.25</v>
      </c>
      <c r="D226" s="13">
        <f>YEAR(df_inflation[[#This Row],[Calendar Date]])</f>
        <v>1964</v>
      </c>
      <c r="E226" s="162">
        <f ca="1">IFERROR( (df_inflation[[#This Row],[CPIAUCSL]] / OFFSET(df_inflation[[#This Row],[CPIAUCSL]], -36, 0))^(1/$E$8) - 1, "")</f>
        <v>1.3587724248428801E-2</v>
      </c>
      <c r="F226" s="162">
        <f ca="1">IFERROR(df_inflation[[#This Row],[3 yr. Annual Change in CPI]] + $F$8, "")</f>
        <v>3.3587724248428805E-2</v>
      </c>
    </row>
    <row r="227" spans="2:6" x14ac:dyDescent="0.25">
      <c r="B227" s="17">
        <v>23743</v>
      </c>
      <c r="C227" s="161">
        <v>31.28</v>
      </c>
      <c r="D227" s="13">
        <f>YEAR(df_inflation[[#This Row],[Calendar Date]])</f>
        <v>1965</v>
      </c>
      <c r="E227" s="162">
        <f ca="1">IFERROR( (df_inflation[[#This Row],[CPIAUCSL]] / OFFSET(df_inflation[[#This Row],[CPIAUCSL]], -36, 0))^(1/$E$8) - 1, "")</f>
        <v>1.3574335535989634E-2</v>
      </c>
      <c r="F227" s="162">
        <f ca="1">IFERROR(df_inflation[[#This Row],[3 yr. Annual Change in CPI]] + $F$8, "")</f>
        <v>3.3574335535989638E-2</v>
      </c>
    </row>
    <row r="228" spans="2:6" x14ac:dyDescent="0.25">
      <c r="B228" s="17">
        <v>23774</v>
      </c>
      <c r="C228" s="161">
        <v>31.28</v>
      </c>
      <c r="D228" s="13">
        <f>YEAR(df_inflation[[#This Row],[Calendar Date]])</f>
        <v>1965</v>
      </c>
      <c r="E228" s="162">
        <f ca="1">IFERROR( (df_inflation[[#This Row],[CPIAUCSL]] / OFFSET(df_inflation[[#This Row],[CPIAUCSL]], -36, 0))^(1/$E$8) - 1, "")</f>
        <v>1.2788270480066588E-2</v>
      </c>
      <c r="F228" s="162">
        <f ca="1">IFERROR(df_inflation[[#This Row],[3 yr. Annual Change in CPI]] + $F$8, "")</f>
        <v>3.2788270480066592E-2</v>
      </c>
    </row>
    <row r="229" spans="2:6" x14ac:dyDescent="0.25">
      <c r="B229" s="17">
        <v>23802</v>
      </c>
      <c r="C229" s="161">
        <v>31.31</v>
      </c>
      <c r="D229" s="13">
        <f>YEAR(df_inflation[[#This Row],[Calendar Date]])</f>
        <v>1965</v>
      </c>
      <c r="E229" s="162">
        <f ca="1">IFERROR( (df_inflation[[#This Row],[CPIAUCSL]] / OFFSET(df_inflation[[#This Row],[CPIAUCSL]], -36, 0))^(1/$E$8) - 1, "")</f>
        <v>1.2439900516688196E-2</v>
      </c>
      <c r="F229" s="162">
        <f ca="1">IFERROR(df_inflation[[#This Row],[3 yr. Annual Change in CPI]] + $F$8, "")</f>
        <v>3.24399005166882E-2</v>
      </c>
    </row>
    <row r="230" spans="2:6" x14ac:dyDescent="0.25">
      <c r="B230" s="17">
        <v>23833</v>
      </c>
      <c r="C230" s="161">
        <v>31.38</v>
      </c>
      <c r="D230" s="13">
        <f>YEAR(df_inflation[[#This Row],[Calendar Date]])</f>
        <v>1965</v>
      </c>
      <c r="E230" s="162">
        <f ca="1">IFERROR( (df_inflation[[#This Row],[CPIAUCSL]] / OFFSET(df_inflation[[#This Row],[CPIAUCSL]], -36, 0))^(1/$E$8) - 1, "")</f>
        <v>1.274646976366034E-2</v>
      </c>
      <c r="F230" s="162">
        <f ca="1">IFERROR(df_inflation[[#This Row],[3 yr. Annual Change in CPI]] + $F$8, "")</f>
        <v>3.2746469763660344E-2</v>
      </c>
    </row>
    <row r="231" spans="2:6" x14ac:dyDescent="0.25">
      <c r="B231" s="17">
        <v>23863</v>
      </c>
      <c r="C231" s="161">
        <v>31.48</v>
      </c>
      <c r="D231" s="13">
        <f>YEAR(df_inflation[[#This Row],[Calendar Date]])</f>
        <v>1965</v>
      </c>
      <c r="E231" s="162">
        <f ca="1">IFERROR( (df_inflation[[#This Row],[CPIAUCSL]] / OFFSET(df_inflation[[#This Row],[CPIAUCSL]], -36, 0))^(1/$E$8) - 1, "")</f>
        <v>1.3485747421374983E-2</v>
      </c>
      <c r="F231" s="162">
        <f ca="1">IFERROR(df_inflation[[#This Row],[3 yr. Annual Change in CPI]] + $F$8, "")</f>
        <v>3.3485747421374987E-2</v>
      </c>
    </row>
    <row r="232" spans="2:6" x14ac:dyDescent="0.25">
      <c r="B232" s="17">
        <v>23894</v>
      </c>
      <c r="C232" s="161">
        <v>31.61</v>
      </c>
      <c r="D232" s="13">
        <f>YEAR(df_inflation[[#This Row],[Calendar Date]])</f>
        <v>1965</v>
      </c>
      <c r="E232" s="162">
        <f ca="1">IFERROR( (df_inflation[[#This Row],[CPIAUCSL]] / OFFSET(df_inflation[[#This Row],[CPIAUCSL]], -36, 0))^(1/$E$8) - 1, "")</f>
        <v>1.5214760633026181E-2</v>
      </c>
      <c r="F232" s="162">
        <f ca="1">IFERROR(df_inflation[[#This Row],[3 yr. Annual Change in CPI]] + $F$8, "")</f>
        <v>3.5214760633026185E-2</v>
      </c>
    </row>
    <row r="233" spans="2:6" x14ac:dyDescent="0.25">
      <c r="B233" s="17">
        <v>23924</v>
      </c>
      <c r="C233" s="161">
        <v>31.58</v>
      </c>
      <c r="D233" s="13">
        <f>YEAR(df_inflation[[#This Row],[Calendar Date]])</f>
        <v>1965</v>
      </c>
      <c r="E233" s="162">
        <f ca="1">IFERROR( (df_inflation[[#This Row],[CPIAUCSL]] / OFFSET(df_inflation[[#This Row],[CPIAUCSL]], -36, 0))^(1/$E$8) - 1, "")</f>
        <v>1.478153275439853E-2</v>
      </c>
      <c r="F233" s="162">
        <f ca="1">IFERROR(df_inflation[[#This Row],[3 yr. Annual Change in CPI]] + $F$8, "")</f>
        <v>3.4781532754398534E-2</v>
      </c>
    </row>
    <row r="234" spans="2:6" x14ac:dyDescent="0.25">
      <c r="B234" s="17">
        <v>23955</v>
      </c>
      <c r="C234" s="161">
        <v>31.55</v>
      </c>
      <c r="D234" s="13">
        <f>YEAR(df_inflation[[#This Row],[Calendar Date]])</f>
        <v>1965</v>
      </c>
      <c r="E234" s="162">
        <f ca="1">IFERROR( (df_inflation[[#This Row],[CPIAUCSL]] / OFFSET(df_inflation[[#This Row],[CPIAUCSL]], -36, 0))^(1/$E$8) - 1, "")</f>
        <v>1.3789598211790377E-2</v>
      </c>
      <c r="F234" s="162">
        <f ca="1">IFERROR(df_inflation[[#This Row],[3 yr. Annual Change in CPI]] + $F$8, "")</f>
        <v>3.3789598211790381E-2</v>
      </c>
    </row>
    <row r="235" spans="2:6" x14ac:dyDescent="0.25">
      <c r="B235" s="17">
        <v>23986</v>
      </c>
      <c r="C235" s="161">
        <v>31.62</v>
      </c>
      <c r="D235" s="13">
        <f>YEAR(df_inflation[[#This Row],[Calendar Date]])</f>
        <v>1965</v>
      </c>
      <c r="E235" s="162">
        <f ca="1">IFERROR( (df_inflation[[#This Row],[CPIAUCSL]] / OFFSET(df_inflation[[#This Row],[CPIAUCSL]], -36, 0))^(1/$E$8) - 1, "")</f>
        <v>1.2980033679937275E-2</v>
      </c>
      <c r="F235" s="162">
        <f ca="1">IFERROR(df_inflation[[#This Row],[3 yr. Annual Change in CPI]] + $F$8, "")</f>
        <v>3.2980033679937279E-2</v>
      </c>
    </row>
    <row r="236" spans="2:6" x14ac:dyDescent="0.25">
      <c r="B236" s="17">
        <v>24016</v>
      </c>
      <c r="C236" s="161">
        <v>31.65</v>
      </c>
      <c r="D236" s="13">
        <f>YEAR(df_inflation[[#This Row],[Calendar Date]])</f>
        <v>1965</v>
      </c>
      <c r="E236" s="162">
        <f ca="1">IFERROR( (df_inflation[[#This Row],[CPIAUCSL]] / OFFSET(df_inflation[[#This Row],[CPIAUCSL]], -36, 0))^(1/$E$8) - 1, "")</f>
        <v>1.3744820453633011E-2</v>
      </c>
      <c r="F236" s="162">
        <f ca="1">IFERROR(df_inflation[[#This Row],[3 yr. Annual Change in CPI]] + $F$8, "")</f>
        <v>3.3744820453633015E-2</v>
      </c>
    </row>
    <row r="237" spans="2:6" x14ac:dyDescent="0.25">
      <c r="B237" s="17">
        <v>24047</v>
      </c>
      <c r="C237" s="161">
        <v>31.75</v>
      </c>
      <c r="D237" s="13">
        <f>YEAR(df_inflation[[#This Row],[Calendar Date]])</f>
        <v>1965</v>
      </c>
      <c r="E237" s="162">
        <f ca="1">IFERROR( (df_inflation[[#This Row],[CPIAUCSL]] / OFFSET(df_inflation[[#This Row],[CPIAUCSL]], -36, 0))^(1/$E$8) - 1, "")</f>
        <v>1.4811359715195982E-2</v>
      </c>
      <c r="F237" s="162">
        <f ca="1">IFERROR(df_inflation[[#This Row],[3 yr. Annual Change in CPI]] + $F$8, "")</f>
        <v>3.4811359715195986E-2</v>
      </c>
    </row>
    <row r="238" spans="2:6" x14ac:dyDescent="0.25">
      <c r="B238" s="17">
        <v>24077</v>
      </c>
      <c r="C238" s="161">
        <v>31.85</v>
      </c>
      <c r="D238" s="13">
        <f>YEAR(df_inflation[[#This Row],[Calendar Date]])</f>
        <v>1965</v>
      </c>
      <c r="E238" s="162">
        <f ca="1">IFERROR( (df_inflation[[#This Row],[CPIAUCSL]] / OFFSET(df_inflation[[#This Row],[CPIAUCSL]], -36, 0))^(1/$E$8) - 1, "")</f>
        <v>1.5875661868801627E-2</v>
      </c>
      <c r="F238" s="162">
        <f ca="1">IFERROR(df_inflation[[#This Row],[3 yr. Annual Change in CPI]] + $F$8, "")</f>
        <v>3.5875661868801631E-2</v>
      </c>
    </row>
    <row r="239" spans="2:6" x14ac:dyDescent="0.25">
      <c r="B239" s="17">
        <v>24108</v>
      </c>
      <c r="C239" s="161">
        <v>31.88</v>
      </c>
      <c r="D239" s="13">
        <f>YEAR(df_inflation[[#This Row],[Calendar Date]])</f>
        <v>1966</v>
      </c>
      <c r="E239" s="162">
        <f ca="1">IFERROR( (df_inflation[[#This Row],[CPIAUCSL]] / OFFSET(df_inflation[[#This Row],[CPIAUCSL]], -36, 0))^(1/$E$8) - 1, "")</f>
        <v>1.5526408357783517E-2</v>
      </c>
      <c r="F239" s="162">
        <f ca="1">IFERROR(df_inflation[[#This Row],[3 yr. Annual Change in CPI]] + $F$8, "")</f>
        <v>3.552640835778352E-2</v>
      </c>
    </row>
    <row r="240" spans="2:6" x14ac:dyDescent="0.25">
      <c r="B240" s="17">
        <v>24139</v>
      </c>
      <c r="C240" s="161">
        <v>32.08</v>
      </c>
      <c r="D240" s="13">
        <f>YEAR(df_inflation[[#This Row],[Calendar Date]])</f>
        <v>1966</v>
      </c>
      <c r="E240" s="162">
        <f ca="1">IFERROR( (df_inflation[[#This Row],[CPIAUCSL]] / OFFSET(df_inflation[[#This Row],[CPIAUCSL]], -36, 0))^(1/$E$8) - 1, "")</f>
        <v>1.7200267348129294E-2</v>
      </c>
      <c r="F240" s="162">
        <f ca="1">IFERROR(df_inflation[[#This Row],[3 yr. Annual Change in CPI]] + $F$8, "")</f>
        <v>3.7200267348129298E-2</v>
      </c>
    </row>
    <row r="241" spans="2:6" x14ac:dyDescent="0.25">
      <c r="B241" s="17">
        <v>24167</v>
      </c>
      <c r="C241" s="161">
        <v>32.18</v>
      </c>
      <c r="D241" s="13">
        <f>YEAR(df_inflation[[#This Row],[Calendar Date]])</f>
        <v>1966</v>
      </c>
      <c r="E241" s="162">
        <f ca="1">IFERROR( (df_inflation[[#This Row],[CPIAUCSL]] / OFFSET(df_inflation[[#This Row],[CPIAUCSL]], -36, 0))^(1/$E$8) - 1, "")</f>
        <v>1.7922257782903683E-2</v>
      </c>
      <c r="F241" s="162">
        <f ca="1">IFERROR(df_inflation[[#This Row],[3 yr. Annual Change in CPI]] + $F$8, "")</f>
        <v>3.7922257782903687E-2</v>
      </c>
    </row>
    <row r="242" spans="2:6" x14ac:dyDescent="0.25">
      <c r="B242" s="17">
        <v>24198</v>
      </c>
      <c r="C242" s="161">
        <v>32.28</v>
      </c>
      <c r="D242" s="13">
        <f>YEAR(df_inflation[[#This Row],[Calendar Date]])</f>
        <v>1966</v>
      </c>
      <c r="E242" s="162">
        <f ca="1">IFERROR( (df_inflation[[#This Row],[CPIAUCSL]] / OFFSET(df_inflation[[#This Row],[CPIAUCSL]], -36, 0))^(1/$E$8) - 1, "")</f>
        <v>1.930977207818918E-2</v>
      </c>
      <c r="F242" s="162">
        <f ca="1">IFERROR(df_inflation[[#This Row],[3 yr. Annual Change in CPI]] + $F$8, "")</f>
        <v>3.9309772078189184E-2</v>
      </c>
    </row>
    <row r="243" spans="2:6" x14ac:dyDescent="0.25">
      <c r="B243" s="17">
        <v>24228</v>
      </c>
      <c r="C243" s="161">
        <v>32.35</v>
      </c>
      <c r="D243" s="13">
        <f>YEAR(df_inflation[[#This Row],[Calendar Date]])</f>
        <v>1966</v>
      </c>
      <c r="E243" s="162">
        <f ca="1">IFERROR( (df_inflation[[#This Row],[CPIAUCSL]] / OFFSET(df_inflation[[#This Row],[CPIAUCSL]], -36, 0))^(1/$E$8) - 1, "")</f>
        <v>1.9711598492085924E-2</v>
      </c>
      <c r="F243" s="162">
        <f ca="1">IFERROR(df_inflation[[#This Row],[3 yr. Annual Change in CPI]] + $F$8, "")</f>
        <v>3.9711598492085928E-2</v>
      </c>
    </row>
    <row r="244" spans="2:6" x14ac:dyDescent="0.25">
      <c r="B244" s="17">
        <v>24259</v>
      </c>
      <c r="C244" s="161">
        <v>32.380000000000003</v>
      </c>
      <c r="D244" s="13">
        <f>YEAR(df_inflation[[#This Row],[Calendar Date]])</f>
        <v>1966</v>
      </c>
      <c r="E244" s="162">
        <f ca="1">IFERROR( (df_inflation[[#This Row],[CPIAUCSL]] / OFFSET(df_inflation[[#This Row],[CPIAUCSL]], -36, 0))^(1/$E$8) - 1, "")</f>
        <v>1.8914724331454469E-2</v>
      </c>
      <c r="F244" s="162">
        <f ca="1">IFERROR(df_inflation[[#This Row],[3 yr. Annual Change in CPI]] + $F$8, "")</f>
        <v>3.8914724331454473E-2</v>
      </c>
    </row>
    <row r="245" spans="2:6" x14ac:dyDescent="0.25">
      <c r="B245" s="17">
        <v>24289</v>
      </c>
      <c r="C245" s="161">
        <v>32.450000000000003</v>
      </c>
      <c r="D245" s="13">
        <f>YEAR(df_inflation[[#This Row],[Calendar Date]])</f>
        <v>1966</v>
      </c>
      <c r="E245" s="162">
        <f ca="1">IFERROR( (df_inflation[[#This Row],[CPIAUCSL]] / OFFSET(df_inflation[[#This Row],[CPIAUCSL]], -36, 0))^(1/$E$8) - 1, "")</f>
        <v>1.8761687778174885E-2</v>
      </c>
      <c r="F245" s="162">
        <f ca="1">IFERROR(df_inflation[[#This Row],[3 yr. Annual Change in CPI]] + $F$8, "")</f>
        <v>3.8761687778174889E-2</v>
      </c>
    </row>
    <row r="246" spans="2:6" x14ac:dyDescent="0.25">
      <c r="B246" s="17">
        <v>24320</v>
      </c>
      <c r="C246" s="161">
        <v>32.65</v>
      </c>
      <c r="D246" s="13">
        <f>YEAR(df_inflation[[#This Row],[Calendar Date]])</f>
        <v>1966</v>
      </c>
      <c r="E246" s="162">
        <f ca="1">IFERROR( (df_inflation[[#This Row],[CPIAUCSL]] / OFFSET(df_inflation[[#This Row],[CPIAUCSL]], -36, 0))^(1/$E$8) - 1, "")</f>
        <v>2.0185990012608457E-2</v>
      </c>
      <c r="F246" s="162">
        <f ca="1">IFERROR(df_inflation[[#This Row],[3 yr. Annual Change in CPI]] + $F$8, "")</f>
        <v>4.0185990012608461E-2</v>
      </c>
    </row>
    <row r="247" spans="2:6" x14ac:dyDescent="0.25">
      <c r="B247" s="17">
        <v>24351</v>
      </c>
      <c r="C247" s="161">
        <v>32.75</v>
      </c>
      <c r="D247" s="13">
        <f>YEAR(df_inflation[[#This Row],[Calendar Date]])</f>
        <v>1966</v>
      </c>
      <c r="E247" s="162">
        <f ca="1">IFERROR( (df_inflation[[#This Row],[CPIAUCSL]] / OFFSET(df_inflation[[#This Row],[CPIAUCSL]], -36, 0))^(1/$E$8) - 1, "")</f>
        <v>2.155878832714353E-2</v>
      </c>
      <c r="F247" s="162">
        <f ca="1">IFERROR(df_inflation[[#This Row],[3 yr. Annual Change in CPI]] + $F$8, "")</f>
        <v>4.1558788327143534E-2</v>
      </c>
    </row>
    <row r="248" spans="2:6" x14ac:dyDescent="0.25">
      <c r="B248" s="17">
        <v>24381</v>
      </c>
      <c r="C248" s="161">
        <v>32.85</v>
      </c>
      <c r="D248" s="13">
        <f>YEAR(df_inflation[[#This Row],[Calendar Date]])</f>
        <v>1966</v>
      </c>
      <c r="E248" s="162">
        <f ca="1">IFERROR( (df_inflation[[#This Row],[CPIAUCSL]] / OFFSET(df_inflation[[#This Row],[CPIAUCSL]], -36, 0))^(1/$E$8) - 1, "")</f>
        <v>2.2264826102615709E-2</v>
      </c>
      <c r="F248" s="162">
        <f ca="1">IFERROR(df_inflation[[#This Row],[3 yr. Annual Change in CPI]] + $F$8, "")</f>
        <v>4.2264826102615713E-2</v>
      </c>
    </row>
    <row r="249" spans="2:6" x14ac:dyDescent="0.25">
      <c r="B249" s="17">
        <v>24412</v>
      </c>
      <c r="C249" s="161">
        <v>32.880000000000003</v>
      </c>
      <c r="D249" s="13">
        <f>YEAR(df_inflation[[#This Row],[Calendar Date]])</f>
        <v>1966</v>
      </c>
      <c r="E249" s="162">
        <f ca="1">IFERROR( (df_inflation[[#This Row],[CPIAUCSL]] / OFFSET(df_inflation[[#This Row],[CPIAUCSL]], -36, 0))^(1/$E$8) - 1, "")</f>
        <v>2.224359425720901E-2</v>
      </c>
      <c r="F249" s="162">
        <f ca="1">IFERROR(df_inflation[[#This Row],[3 yr. Annual Change in CPI]] + $F$8, "")</f>
        <v>4.2243594257209013E-2</v>
      </c>
    </row>
    <row r="250" spans="2:6" x14ac:dyDescent="0.25">
      <c r="B250" s="17">
        <v>24442</v>
      </c>
      <c r="C250" s="161">
        <v>32.92</v>
      </c>
      <c r="D250" s="13">
        <f>YEAR(df_inflation[[#This Row],[Calendar Date]])</f>
        <v>1966</v>
      </c>
      <c r="E250" s="162">
        <f ca="1">IFERROR( (df_inflation[[#This Row],[CPIAUCSL]] / OFFSET(df_inflation[[#This Row],[CPIAUCSL]], -36, 0))^(1/$E$8) - 1, "")</f>
        <v>2.155286223089492E-2</v>
      </c>
      <c r="F250" s="162">
        <f ca="1">IFERROR(df_inflation[[#This Row],[3 yr. Annual Change in CPI]] + $F$8, "")</f>
        <v>4.1552862230894924E-2</v>
      </c>
    </row>
    <row r="251" spans="2:6" x14ac:dyDescent="0.25">
      <c r="B251" s="17">
        <v>24473</v>
      </c>
      <c r="C251" s="161">
        <v>32.9</v>
      </c>
      <c r="D251" s="13">
        <f>YEAR(df_inflation[[#This Row],[Calendar Date]])</f>
        <v>1967</v>
      </c>
      <c r="E251" s="162">
        <f ca="1">IFERROR( (df_inflation[[#This Row],[CPIAUCSL]] / OFFSET(df_inflation[[#This Row],[CPIAUCSL]], -36, 0))^(1/$E$8) - 1, "")</f>
        <v>2.0685306565990214E-2</v>
      </c>
      <c r="F251" s="162">
        <f ca="1">IFERROR(df_inflation[[#This Row],[3 yr. Annual Change in CPI]] + $F$8, "")</f>
        <v>4.0685306565990217E-2</v>
      </c>
    </row>
    <row r="252" spans="2:6" x14ac:dyDescent="0.25">
      <c r="B252" s="17">
        <v>24504</v>
      </c>
      <c r="C252" s="161">
        <v>33</v>
      </c>
      <c r="D252" s="13">
        <f>YEAR(df_inflation[[#This Row],[Calendar Date]])</f>
        <v>1967</v>
      </c>
      <c r="E252" s="162">
        <f ca="1">IFERROR( (df_inflation[[#This Row],[CPIAUCSL]] / OFFSET(df_inflation[[#This Row],[CPIAUCSL]], -36, 0))^(1/$E$8) - 1, "")</f>
        <v>2.2048828912242247E-2</v>
      </c>
      <c r="F252" s="162">
        <f ca="1">IFERROR(df_inflation[[#This Row],[3 yr. Annual Change in CPI]] + $F$8, "")</f>
        <v>4.204882891224225E-2</v>
      </c>
    </row>
    <row r="253" spans="2:6" x14ac:dyDescent="0.25">
      <c r="B253" s="17">
        <v>24532</v>
      </c>
      <c r="C253" s="161">
        <v>33</v>
      </c>
      <c r="D253" s="13">
        <f>YEAR(df_inflation[[#This Row],[Calendar Date]])</f>
        <v>1967</v>
      </c>
      <c r="E253" s="162">
        <f ca="1">IFERROR( (df_inflation[[#This Row],[CPIAUCSL]] / OFFSET(df_inflation[[#This Row],[CPIAUCSL]], -36, 0))^(1/$E$8) - 1, "")</f>
        <v>2.1718389565282381E-2</v>
      </c>
      <c r="F253" s="162">
        <f ca="1">IFERROR(df_inflation[[#This Row],[3 yr. Annual Change in CPI]] + $F$8, "")</f>
        <v>4.1718389565282385E-2</v>
      </c>
    </row>
    <row r="254" spans="2:6" x14ac:dyDescent="0.25">
      <c r="B254" s="17">
        <v>24563</v>
      </c>
      <c r="C254" s="161">
        <v>33.1</v>
      </c>
      <c r="D254" s="13">
        <f>YEAR(df_inflation[[#This Row],[Calendar Date]])</f>
        <v>1967</v>
      </c>
      <c r="E254" s="162">
        <f ca="1">IFERROR( (df_inflation[[#This Row],[CPIAUCSL]] / OFFSET(df_inflation[[#This Row],[CPIAUCSL]], -36, 0))^(1/$E$8) - 1, "")</f>
        <v>2.2639225050357092E-2</v>
      </c>
      <c r="F254" s="162">
        <f ca="1">IFERROR(df_inflation[[#This Row],[3 yr. Annual Change in CPI]] + $F$8, "")</f>
        <v>4.2639225050357096E-2</v>
      </c>
    </row>
    <row r="255" spans="2:6" x14ac:dyDescent="0.25">
      <c r="B255" s="17">
        <v>24593</v>
      </c>
      <c r="C255" s="161">
        <v>33.1</v>
      </c>
      <c r="D255" s="13">
        <f>YEAR(df_inflation[[#This Row],[Calendar Date]])</f>
        <v>1967</v>
      </c>
      <c r="E255" s="162">
        <f ca="1">IFERROR( (df_inflation[[#This Row],[CPIAUCSL]] / OFFSET(df_inflation[[#This Row],[CPIAUCSL]], -36, 0))^(1/$E$8) - 1, "")</f>
        <v>2.2309021854960864E-2</v>
      </c>
      <c r="F255" s="162">
        <f ca="1">IFERROR(df_inflation[[#This Row],[3 yr. Annual Change in CPI]] + $F$8, "")</f>
        <v>4.2309021854960868E-2</v>
      </c>
    </row>
    <row r="256" spans="2:6" x14ac:dyDescent="0.25">
      <c r="B256" s="17">
        <v>24624</v>
      </c>
      <c r="C256" s="161">
        <v>33.299999999999997</v>
      </c>
      <c r="D256" s="13">
        <f>YEAR(df_inflation[[#This Row],[Calendar Date]])</f>
        <v>1967</v>
      </c>
      <c r="E256" s="162">
        <f ca="1">IFERROR( (df_inflation[[#This Row],[CPIAUCSL]] / OFFSET(df_inflation[[#This Row],[CPIAUCSL]], -36, 0))^(1/$E$8) - 1, "")</f>
        <v>2.4033479893511567E-2</v>
      </c>
      <c r="F256" s="162">
        <f ca="1">IFERROR(df_inflation[[#This Row],[3 yr. Annual Change in CPI]] + $F$8, "")</f>
        <v>4.4033479893511571E-2</v>
      </c>
    </row>
    <row r="257" spans="2:6" x14ac:dyDescent="0.25">
      <c r="B257" s="17">
        <v>24654</v>
      </c>
      <c r="C257" s="161">
        <v>33.4</v>
      </c>
      <c r="D257" s="13">
        <f>YEAR(df_inflation[[#This Row],[Calendar Date]])</f>
        <v>1967</v>
      </c>
      <c r="E257" s="162">
        <f ca="1">IFERROR( (df_inflation[[#This Row],[CPIAUCSL]] / OFFSET(df_inflation[[#This Row],[CPIAUCSL]], -36, 0))^(1/$E$8) - 1, "")</f>
        <v>2.494735204372267E-2</v>
      </c>
      <c r="F257" s="162">
        <f ca="1">IFERROR(df_inflation[[#This Row],[3 yr. Annual Change in CPI]] + $F$8, "")</f>
        <v>4.4947352043722674E-2</v>
      </c>
    </row>
    <row r="258" spans="2:6" x14ac:dyDescent="0.25">
      <c r="B258" s="17">
        <v>24685</v>
      </c>
      <c r="C258" s="161">
        <v>33.5</v>
      </c>
      <c r="D258" s="13">
        <f>YEAR(df_inflation[[#This Row],[Calendar Date]])</f>
        <v>1967</v>
      </c>
      <c r="E258" s="162">
        <f ca="1">IFERROR( (df_inflation[[#This Row],[CPIAUCSL]] / OFFSET(df_inflation[[#This Row],[CPIAUCSL]], -36, 0))^(1/$E$8) - 1, "")</f>
        <v>2.5638703079095881E-2</v>
      </c>
      <c r="F258" s="162">
        <f ca="1">IFERROR(df_inflation[[#This Row],[3 yr. Annual Change in CPI]] + $F$8, "")</f>
        <v>4.5638703079095885E-2</v>
      </c>
    </row>
    <row r="259" spans="2:6" x14ac:dyDescent="0.25">
      <c r="B259" s="17">
        <v>24716</v>
      </c>
      <c r="C259" s="161">
        <v>33.6</v>
      </c>
      <c r="D259" s="13">
        <f>YEAR(df_inflation[[#This Row],[Calendar Date]])</f>
        <v>1967</v>
      </c>
      <c r="E259" s="162">
        <f ca="1">IFERROR( (df_inflation[[#This Row],[CPIAUCSL]] / OFFSET(df_inflation[[#This Row],[CPIAUCSL]], -36, 0))^(1/$E$8) - 1, "")</f>
        <v>2.6327791369625153E-2</v>
      </c>
      <c r="F259" s="162">
        <f ca="1">IFERROR(df_inflation[[#This Row],[3 yr. Annual Change in CPI]] + $F$8, "")</f>
        <v>4.6327791369625157E-2</v>
      </c>
    </row>
    <row r="260" spans="2:6" x14ac:dyDescent="0.25">
      <c r="B260" s="17">
        <v>24746</v>
      </c>
      <c r="C260" s="161">
        <v>33.700000000000003</v>
      </c>
      <c r="D260" s="13">
        <f>YEAR(df_inflation[[#This Row],[Calendar Date]])</f>
        <v>1967</v>
      </c>
      <c r="E260" s="162">
        <f ca="1">IFERROR( (df_inflation[[#This Row],[CPIAUCSL]] / OFFSET(df_inflation[[#This Row],[CPIAUCSL]], -36, 0))^(1/$E$8) - 1, "")</f>
        <v>2.6904611606640927E-2</v>
      </c>
      <c r="F260" s="162">
        <f ca="1">IFERROR(df_inflation[[#This Row],[3 yr. Annual Change in CPI]] + $F$8, "")</f>
        <v>4.6904611606640931E-2</v>
      </c>
    </row>
    <row r="261" spans="2:6" x14ac:dyDescent="0.25">
      <c r="B261" s="17">
        <v>24777</v>
      </c>
      <c r="C261" s="161">
        <v>33.9</v>
      </c>
      <c r="D261" s="13">
        <f>YEAR(df_inflation[[#This Row],[Calendar Date]])</f>
        <v>1967</v>
      </c>
      <c r="E261" s="162">
        <f ca="1">IFERROR( (df_inflation[[#This Row],[CPIAUCSL]] / OFFSET(df_inflation[[#This Row],[CPIAUCSL]], -36, 0))^(1/$E$8) - 1, "")</f>
        <v>2.7942076232259971E-2</v>
      </c>
      <c r="F261" s="162">
        <f ca="1">IFERROR(df_inflation[[#This Row],[3 yr. Annual Change in CPI]] + $F$8, "")</f>
        <v>4.7942076232259975E-2</v>
      </c>
    </row>
    <row r="262" spans="2:6" x14ac:dyDescent="0.25">
      <c r="B262" s="17">
        <v>24807</v>
      </c>
      <c r="C262" s="161">
        <v>34</v>
      </c>
      <c r="D262" s="13">
        <f>YEAR(df_inflation[[#This Row],[Calendar Date]])</f>
        <v>1967</v>
      </c>
      <c r="E262" s="162">
        <f ca="1">IFERROR( (df_inflation[[#This Row],[CPIAUCSL]] / OFFSET(df_inflation[[#This Row],[CPIAUCSL]], -36, 0))^(1/$E$8) - 1, "")</f>
        <v>2.8512636263294144E-2</v>
      </c>
      <c r="F262" s="162">
        <f ca="1">IFERROR(df_inflation[[#This Row],[3 yr. Annual Change in CPI]] + $F$8, "")</f>
        <v>4.8512636263294148E-2</v>
      </c>
    </row>
    <row r="263" spans="2:6" x14ac:dyDescent="0.25">
      <c r="B263" s="17">
        <v>24838</v>
      </c>
      <c r="C263" s="161">
        <v>34.1</v>
      </c>
      <c r="D263" s="13">
        <f>YEAR(df_inflation[[#This Row],[Calendar Date]])</f>
        <v>1968</v>
      </c>
      <c r="E263" s="162">
        <f ca="1">IFERROR( (df_inflation[[#This Row],[CPIAUCSL]] / OFFSET(df_inflation[[#This Row],[CPIAUCSL]], -36, 0))^(1/$E$8) - 1, "")</f>
        <v>2.9190759313022729E-2</v>
      </c>
      <c r="F263" s="162">
        <f ca="1">IFERROR(df_inflation[[#This Row],[3 yr. Annual Change in CPI]] + $F$8, "")</f>
        <v>4.9190759313022733E-2</v>
      </c>
    </row>
    <row r="264" spans="2:6" x14ac:dyDescent="0.25">
      <c r="B264" s="17">
        <v>24869</v>
      </c>
      <c r="C264" s="161">
        <v>34.200000000000003</v>
      </c>
      <c r="D264" s="13">
        <f>YEAR(df_inflation[[#This Row],[Calendar Date]])</f>
        <v>1968</v>
      </c>
      <c r="E264" s="162">
        <f ca="1">IFERROR( (df_inflation[[#This Row],[CPIAUCSL]] / OFFSET(df_inflation[[#This Row],[CPIAUCSL]], -36, 0))^(1/$E$8) - 1, "")</f>
        <v>3.019582905260898E-2</v>
      </c>
      <c r="F264" s="162">
        <f ca="1">IFERROR(df_inflation[[#This Row],[3 yr. Annual Change in CPI]] + $F$8, "")</f>
        <v>5.0195829052608984E-2</v>
      </c>
    </row>
    <row r="265" spans="2:6" x14ac:dyDescent="0.25">
      <c r="B265" s="17">
        <v>24898</v>
      </c>
      <c r="C265" s="161">
        <v>34.299999999999997</v>
      </c>
      <c r="D265" s="13">
        <f>YEAR(df_inflation[[#This Row],[Calendar Date]])</f>
        <v>1968</v>
      </c>
      <c r="E265" s="162">
        <f ca="1">IFERROR( (df_inflation[[#This Row],[CPIAUCSL]] / OFFSET(df_inflation[[#This Row],[CPIAUCSL]], -36, 0))^(1/$E$8) - 1, "")</f>
        <v>3.0869484943267578E-2</v>
      </c>
      <c r="F265" s="162">
        <f ca="1">IFERROR(df_inflation[[#This Row],[3 yr. Annual Change in CPI]] + $F$8, "")</f>
        <v>5.0869484943267582E-2</v>
      </c>
    </row>
    <row r="266" spans="2:6" x14ac:dyDescent="0.25">
      <c r="B266" s="17">
        <v>24929</v>
      </c>
      <c r="C266" s="161">
        <v>34.4</v>
      </c>
      <c r="D266" s="13">
        <f>YEAR(df_inflation[[#This Row],[Calendar Date]])</f>
        <v>1968</v>
      </c>
      <c r="E266" s="162">
        <f ca="1">IFERROR( (df_inflation[[#This Row],[CPIAUCSL]] / OFFSET(df_inflation[[#This Row],[CPIAUCSL]], -36, 0))^(1/$E$8) - 1, "")</f>
        <v>3.1102487170584059E-2</v>
      </c>
      <c r="F266" s="162">
        <f ca="1">IFERROR(df_inflation[[#This Row],[3 yr. Annual Change in CPI]] + $F$8, "")</f>
        <v>5.1102487170584063E-2</v>
      </c>
    </row>
    <row r="267" spans="2:6" x14ac:dyDescent="0.25">
      <c r="B267" s="17">
        <v>24959</v>
      </c>
      <c r="C267" s="161">
        <v>34.5</v>
      </c>
      <c r="D267" s="13">
        <f>YEAR(df_inflation[[#This Row],[Calendar Date]])</f>
        <v>1968</v>
      </c>
      <c r="E267" s="162">
        <f ca="1">IFERROR( (df_inflation[[#This Row],[CPIAUCSL]] / OFFSET(df_inflation[[#This Row],[CPIAUCSL]], -36, 0))^(1/$E$8) - 1, "")</f>
        <v>3.1006627764815109E-2</v>
      </c>
      <c r="F267" s="162">
        <f ca="1">IFERROR(df_inflation[[#This Row],[3 yr. Annual Change in CPI]] + $F$8, "")</f>
        <v>5.1006627764815113E-2</v>
      </c>
    </row>
    <row r="268" spans="2:6" x14ac:dyDescent="0.25">
      <c r="B268" s="17">
        <v>24990</v>
      </c>
      <c r="C268" s="161">
        <v>34.700000000000003</v>
      </c>
      <c r="D268" s="13">
        <f>YEAR(df_inflation[[#This Row],[Calendar Date]])</f>
        <v>1968</v>
      </c>
      <c r="E268" s="162">
        <f ca="1">IFERROR( (df_inflation[[#This Row],[CPIAUCSL]] / OFFSET(df_inflation[[#This Row],[CPIAUCSL]], -36, 0))^(1/$E$8) - 1, "")</f>
        <v>3.1577021589478393E-2</v>
      </c>
      <c r="F268" s="162">
        <f ca="1">IFERROR(df_inflation[[#This Row],[3 yr. Annual Change in CPI]] + $F$8, "")</f>
        <v>5.1577021589478397E-2</v>
      </c>
    </row>
    <row r="269" spans="2:6" x14ac:dyDescent="0.25">
      <c r="B269" s="17">
        <v>25020</v>
      </c>
      <c r="C269" s="161">
        <v>34.9</v>
      </c>
      <c r="D269" s="13">
        <f>YEAR(df_inflation[[#This Row],[Calendar Date]])</f>
        <v>1968</v>
      </c>
      <c r="E269" s="162">
        <f ca="1">IFERROR( (df_inflation[[#This Row],[CPIAUCSL]] / OFFSET(df_inflation[[#This Row],[CPIAUCSL]], -36, 0))^(1/$E$8) - 1, "")</f>
        <v>3.388230031746442E-2</v>
      </c>
      <c r="F269" s="162">
        <f ca="1">IFERROR(df_inflation[[#This Row],[3 yr. Annual Change in CPI]] + $F$8, "")</f>
        <v>5.3882300317464424E-2</v>
      </c>
    </row>
    <row r="270" spans="2:6" x14ac:dyDescent="0.25">
      <c r="B270" s="17">
        <v>25051</v>
      </c>
      <c r="C270" s="161">
        <v>35</v>
      </c>
      <c r="D270" s="13">
        <f>YEAR(df_inflation[[#This Row],[Calendar Date]])</f>
        <v>1968</v>
      </c>
      <c r="E270" s="162">
        <f ca="1">IFERROR( (df_inflation[[#This Row],[CPIAUCSL]] / OFFSET(df_inflation[[#This Row],[CPIAUCSL]], -36, 0))^(1/$E$8) - 1, "")</f>
        <v>3.5196735056362227E-2</v>
      </c>
      <c r="F270" s="162">
        <f ca="1">IFERROR(df_inflation[[#This Row],[3 yr. Annual Change in CPI]] + $F$8, "")</f>
        <v>5.5196735056362231E-2</v>
      </c>
    </row>
    <row r="271" spans="2:6" x14ac:dyDescent="0.25">
      <c r="B271" s="17">
        <v>25082</v>
      </c>
      <c r="C271" s="161">
        <v>35.1</v>
      </c>
      <c r="D271" s="13">
        <f>YEAR(df_inflation[[#This Row],[Calendar Date]])</f>
        <v>1968</v>
      </c>
      <c r="E271" s="162">
        <f ca="1">IFERROR( (df_inflation[[#This Row],[CPIAUCSL]] / OFFSET(df_inflation[[#This Row],[CPIAUCSL]], -36, 0))^(1/$E$8) - 1, "")</f>
        <v>3.5416505178408109E-2</v>
      </c>
      <c r="F271" s="162">
        <f ca="1">IFERROR(df_inflation[[#This Row],[3 yr. Annual Change in CPI]] + $F$8, "")</f>
        <v>5.5416505178408113E-2</v>
      </c>
    </row>
    <row r="272" spans="2:6" x14ac:dyDescent="0.25">
      <c r="B272" s="17">
        <v>25112</v>
      </c>
      <c r="C272" s="161">
        <v>35.299999999999997</v>
      </c>
      <c r="D272" s="13">
        <f>YEAR(df_inflation[[#This Row],[Calendar Date]])</f>
        <v>1968</v>
      </c>
      <c r="E272" s="162">
        <f ca="1">IFERROR( (df_inflation[[#This Row],[CPIAUCSL]] / OFFSET(df_inflation[[#This Row],[CPIAUCSL]], -36, 0))^(1/$E$8) - 1, "")</f>
        <v>3.7051515155636094E-2</v>
      </c>
      <c r="F272" s="162">
        <f ca="1">IFERROR(df_inflation[[#This Row],[3 yr. Annual Change in CPI]] + $F$8, "")</f>
        <v>5.7051515155636098E-2</v>
      </c>
    </row>
    <row r="273" spans="2:6" x14ac:dyDescent="0.25">
      <c r="B273" s="17">
        <v>25143</v>
      </c>
      <c r="C273" s="161">
        <v>35.4</v>
      </c>
      <c r="D273" s="13">
        <f>YEAR(df_inflation[[#This Row],[Calendar Date]])</f>
        <v>1968</v>
      </c>
      <c r="E273" s="162">
        <f ca="1">IFERROR( (df_inflation[[#This Row],[CPIAUCSL]] / OFFSET(df_inflation[[#This Row],[CPIAUCSL]], -36, 0))^(1/$E$8) - 1, "")</f>
        <v>3.6938924938618056E-2</v>
      </c>
      <c r="F273" s="162">
        <f ca="1">IFERROR(df_inflation[[#This Row],[3 yr. Annual Change in CPI]] + $F$8, "")</f>
        <v>5.693892493861806E-2</v>
      </c>
    </row>
    <row r="274" spans="2:6" x14ac:dyDescent="0.25">
      <c r="B274" s="17">
        <v>25173</v>
      </c>
      <c r="C274" s="161">
        <v>35.6</v>
      </c>
      <c r="D274" s="13">
        <f>YEAR(df_inflation[[#This Row],[Calendar Date]])</f>
        <v>1968</v>
      </c>
      <c r="E274" s="162">
        <f ca="1">IFERROR( (df_inflation[[#This Row],[CPIAUCSL]] / OFFSET(df_inflation[[#This Row],[CPIAUCSL]], -36, 0))^(1/$E$8) - 1, "")</f>
        <v>3.7799651294175396E-2</v>
      </c>
      <c r="F274" s="162">
        <f ca="1">IFERROR(df_inflation[[#This Row],[3 yr. Annual Change in CPI]] + $F$8, "")</f>
        <v>5.77996512941754E-2</v>
      </c>
    </row>
    <row r="275" spans="2:6" x14ac:dyDescent="0.25">
      <c r="B275" s="17">
        <v>25204</v>
      </c>
      <c r="C275" s="161">
        <v>35.700000000000003</v>
      </c>
      <c r="D275" s="13">
        <f>YEAR(df_inflation[[#This Row],[Calendar Date]])</f>
        <v>1969</v>
      </c>
      <c r="E275" s="162">
        <f ca="1">IFERROR( (df_inflation[[#This Row],[CPIAUCSL]] / OFFSET(df_inflation[[#This Row],[CPIAUCSL]], -36, 0))^(1/$E$8) - 1, "")</f>
        <v>3.8444525456106549E-2</v>
      </c>
      <c r="F275" s="162">
        <f ca="1">IFERROR(df_inflation[[#This Row],[3 yr. Annual Change in CPI]] + $F$8, "")</f>
        <v>5.8444525456106552E-2</v>
      </c>
    </row>
    <row r="276" spans="2:6" x14ac:dyDescent="0.25">
      <c r="B276" s="17">
        <v>25235</v>
      </c>
      <c r="C276" s="161">
        <v>35.799999999999997</v>
      </c>
      <c r="D276" s="13">
        <f>YEAR(df_inflation[[#This Row],[Calendar Date]])</f>
        <v>1969</v>
      </c>
      <c r="E276" s="162">
        <f ca="1">IFERROR( (df_inflation[[#This Row],[CPIAUCSL]] / OFFSET(df_inflation[[#This Row],[CPIAUCSL]], -36, 0))^(1/$E$8) - 1, "")</f>
        <v>3.7248675680090271E-2</v>
      </c>
      <c r="F276" s="162">
        <f ca="1">IFERROR(df_inflation[[#This Row],[3 yr. Annual Change in CPI]] + $F$8, "")</f>
        <v>5.7248675680090275E-2</v>
      </c>
    </row>
    <row r="277" spans="2:6" x14ac:dyDescent="0.25">
      <c r="B277" s="17">
        <v>25263</v>
      </c>
      <c r="C277" s="161">
        <v>36.1</v>
      </c>
      <c r="D277" s="13">
        <f>YEAR(df_inflation[[#This Row],[Calendar Date]])</f>
        <v>1969</v>
      </c>
      <c r="E277" s="162">
        <f ca="1">IFERROR( (df_inflation[[#This Row],[CPIAUCSL]] / OFFSET(df_inflation[[#This Row],[CPIAUCSL]], -36, 0))^(1/$E$8) - 1, "")</f>
        <v>3.9059428143783048E-2</v>
      </c>
      <c r="F277" s="162">
        <f ca="1">IFERROR(df_inflation[[#This Row],[3 yr. Annual Change in CPI]] + $F$8, "")</f>
        <v>5.9059428143783052E-2</v>
      </c>
    </row>
    <row r="278" spans="2:6" x14ac:dyDescent="0.25">
      <c r="B278" s="17">
        <v>25294</v>
      </c>
      <c r="C278" s="161">
        <v>36.299999999999997</v>
      </c>
      <c r="D278" s="13">
        <f>YEAR(df_inflation[[#This Row],[Calendar Date]])</f>
        <v>1969</v>
      </c>
      <c r="E278" s="162">
        <f ca="1">IFERROR( (df_inflation[[#This Row],[CPIAUCSL]] / OFFSET(df_inflation[[#This Row],[CPIAUCSL]], -36, 0))^(1/$E$8) - 1, "")</f>
        <v>3.9898694516219857E-2</v>
      </c>
      <c r="F278" s="162">
        <f ca="1">IFERROR(df_inflation[[#This Row],[3 yr. Annual Change in CPI]] + $F$8, "")</f>
        <v>5.9898694516219861E-2</v>
      </c>
    </row>
    <row r="279" spans="2:6" x14ac:dyDescent="0.25">
      <c r="B279" s="17">
        <v>25324</v>
      </c>
      <c r="C279" s="161">
        <v>36.4</v>
      </c>
      <c r="D279" s="13">
        <f>YEAR(df_inflation[[#This Row],[Calendar Date]])</f>
        <v>1969</v>
      </c>
      <c r="E279" s="162">
        <f ca="1">IFERROR( (df_inflation[[#This Row],[CPIAUCSL]] / OFFSET(df_inflation[[#This Row],[CPIAUCSL]], -36, 0))^(1/$E$8) - 1, "")</f>
        <v>4.0101444549065723E-2</v>
      </c>
      <c r="F279" s="162">
        <f ca="1">IFERROR(df_inflation[[#This Row],[3 yr. Annual Change in CPI]] + $F$8, "")</f>
        <v>6.0101444549065727E-2</v>
      </c>
    </row>
    <row r="280" spans="2:6" x14ac:dyDescent="0.25">
      <c r="B280" s="17">
        <v>25355</v>
      </c>
      <c r="C280" s="161">
        <v>36.6</v>
      </c>
      <c r="D280" s="13">
        <f>YEAR(df_inflation[[#This Row],[Calendar Date]])</f>
        <v>1969</v>
      </c>
      <c r="E280" s="162">
        <f ca="1">IFERROR( (df_inflation[[#This Row],[CPIAUCSL]] / OFFSET(df_inflation[[#This Row],[CPIAUCSL]], -36, 0))^(1/$E$8) - 1, "")</f>
        <v>4.1681010028287169E-2</v>
      </c>
      <c r="F280" s="162">
        <f ca="1">IFERROR(df_inflation[[#This Row],[3 yr. Annual Change in CPI]] + $F$8, "")</f>
        <v>6.1681010028287173E-2</v>
      </c>
    </row>
    <row r="281" spans="2:6" x14ac:dyDescent="0.25">
      <c r="B281" s="17">
        <v>25385</v>
      </c>
      <c r="C281" s="161">
        <v>36.799999999999997</v>
      </c>
      <c r="D281" s="13">
        <f>YEAR(df_inflation[[#This Row],[Calendar Date]])</f>
        <v>1969</v>
      </c>
      <c r="E281" s="162">
        <f ca="1">IFERROR( (df_inflation[[#This Row],[CPIAUCSL]] / OFFSET(df_inflation[[#This Row],[CPIAUCSL]], -36, 0))^(1/$E$8) - 1, "")</f>
        <v>4.2824051692267773E-2</v>
      </c>
      <c r="F281" s="162">
        <f ca="1">IFERROR(df_inflation[[#This Row],[3 yr. Annual Change in CPI]] + $F$8, "")</f>
        <v>6.2824051692267777E-2</v>
      </c>
    </row>
    <row r="282" spans="2:6" x14ac:dyDescent="0.25">
      <c r="B282" s="17">
        <v>25416</v>
      </c>
      <c r="C282" s="161">
        <v>36.9</v>
      </c>
      <c r="D282" s="13">
        <f>YEAR(df_inflation[[#This Row],[Calendar Date]])</f>
        <v>1969</v>
      </c>
      <c r="E282" s="162">
        <f ca="1">IFERROR( (df_inflation[[#This Row],[CPIAUCSL]] / OFFSET(df_inflation[[#This Row],[CPIAUCSL]], -36, 0))^(1/$E$8) - 1, "")</f>
        <v>4.1632192154959613E-2</v>
      </c>
      <c r="F282" s="162">
        <f ca="1">IFERROR(df_inflation[[#This Row],[3 yr. Annual Change in CPI]] + $F$8, "")</f>
        <v>6.1632192154959617E-2</v>
      </c>
    </row>
    <row r="283" spans="2:6" x14ac:dyDescent="0.25">
      <c r="B283" s="17">
        <v>25447</v>
      </c>
      <c r="C283" s="161">
        <v>37.1</v>
      </c>
      <c r="D283" s="13">
        <f>YEAR(df_inflation[[#This Row],[Calendar Date]])</f>
        <v>1969</v>
      </c>
      <c r="E283" s="162">
        <f ca="1">IFERROR( (df_inflation[[#This Row],[CPIAUCSL]] / OFFSET(df_inflation[[#This Row],[CPIAUCSL]], -36, 0))^(1/$E$8) - 1, "")</f>
        <v>4.2447523073060545E-2</v>
      </c>
      <c r="F283" s="162">
        <f ca="1">IFERROR(df_inflation[[#This Row],[3 yr. Annual Change in CPI]] + $F$8, "")</f>
        <v>6.2447523073060549E-2</v>
      </c>
    </row>
    <row r="284" spans="2:6" x14ac:dyDescent="0.25">
      <c r="B284" s="17">
        <v>25477</v>
      </c>
      <c r="C284" s="161">
        <v>37.299999999999997</v>
      </c>
      <c r="D284" s="13">
        <f>YEAR(df_inflation[[#This Row],[Calendar Date]])</f>
        <v>1969</v>
      </c>
      <c r="E284" s="162">
        <f ca="1">IFERROR( (df_inflation[[#This Row],[CPIAUCSL]] / OFFSET(df_inflation[[#This Row],[CPIAUCSL]], -36, 0))^(1/$E$8) - 1, "")</f>
        <v>4.3256628223193427E-2</v>
      </c>
      <c r="F284" s="162">
        <f ca="1">IFERROR(df_inflation[[#This Row],[3 yr. Annual Change in CPI]] + $F$8, "")</f>
        <v>6.3256628223193431E-2</v>
      </c>
    </row>
    <row r="285" spans="2:6" x14ac:dyDescent="0.25">
      <c r="B285" s="17">
        <v>25508</v>
      </c>
      <c r="C285" s="161">
        <v>37.5</v>
      </c>
      <c r="D285" s="13">
        <f>YEAR(df_inflation[[#This Row],[Calendar Date]])</f>
        <v>1969</v>
      </c>
      <c r="E285" s="162">
        <f ca="1">IFERROR( (df_inflation[[#This Row],[CPIAUCSL]] / OFFSET(df_inflation[[#This Row],[CPIAUCSL]], -36, 0))^(1/$E$8) - 1, "")</f>
        <v>4.4799973590345932E-2</v>
      </c>
      <c r="F285" s="162">
        <f ca="1">IFERROR(df_inflation[[#This Row],[3 yr. Annual Change in CPI]] + $F$8, "")</f>
        <v>6.4799973590345936E-2</v>
      </c>
    </row>
    <row r="286" spans="2:6" x14ac:dyDescent="0.25">
      <c r="B286" s="17">
        <v>25538</v>
      </c>
      <c r="C286" s="161">
        <v>37.700000000000003</v>
      </c>
      <c r="D286" s="13">
        <f>YEAR(df_inflation[[#This Row],[Calendar Date]])</f>
        <v>1969</v>
      </c>
      <c r="E286" s="162">
        <f ca="1">IFERROR( (df_inflation[[#This Row],[CPIAUCSL]] / OFFSET(df_inflation[[#This Row],[CPIAUCSL]], -36, 0))^(1/$E$8) - 1, "")</f>
        <v>4.6230013391338032E-2</v>
      </c>
      <c r="F286" s="162">
        <f ca="1">IFERROR(df_inflation[[#This Row],[3 yr. Annual Change in CPI]] + $F$8, "")</f>
        <v>6.6230013391338036E-2</v>
      </c>
    </row>
    <row r="287" spans="2:6" x14ac:dyDescent="0.25">
      <c r="B287" s="17">
        <v>25569</v>
      </c>
      <c r="C287" s="161">
        <v>37.9</v>
      </c>
      <c r="D287" s="13">
        <f>YEAR(df_inflation[[#This Row],[Calendar Date]])</f>
        <v>1970</v>
      </c>
      <c r="E287" s="162">
        <f ca="1">IFERROR( (df_inflation[[#This Row],[CPIAUCSL]] / OFFSET(df_inflation[[#This Row],[CPIAUCSL]], -36, 0))^(1/$E$8) - 1, "")</f>
        <v>4.8289181910076362E-2</v>
      </c>
      <c r="F287" s="162">
        <f ca="1">IFERROR(df_inflation[[#This Row],[3 yr. Annual Change in CPI]] + $F$8, "")</f>
        <v>6.8289181910076366E-2</v>
      </c>
    </row>
    <row r="288" spans="2:6" x14ac:dyDescent="0.25">
      <c r="B288" s="17">
        <v>25600</v>
      </c>
      <c r="C288" s="161">
        <v>38.1</v>
      </c>
      <c r="D288" s="13">
        <f>YEAR(df_inflation[[#This Row],[Calendar Date]])</f>
        <v>1970</v>
      </c>
      <c r="E288" s="162">
        <f ca="1">IFERROR( (df_inflation[[#This Row],[CPIAUCSL]] / OFFSET(df_inflation[[#This Row],[CPIAUCSL]], -36, 0))^(1/$E$8) - 1, "")</f>
        <v>4.9068093647468114E-2</v>
      </c>
      <c r="F288" s="162">
        <f ca="1">IFERROR(df_inflation[[#This Row],[3 yr. Annual Change in CPI]] + $F$8, "")</f>
        <v>6.9068093647468118E-2</v>
      </c>
    </row>
    <row r="289" spans="2:6" x14ac:dyDescent="0.25">
      <c r="B289" s="17">
        <v>25628</v>
      </c>
      <c r="C289" s="161">
        <v>38.299999999999997</v>
      </c>
      <c r="D289" s="13">
        <f>YEAR(df_inflation[[#This Row],[Calendar Date]])</f>
        <v>1970</v>
      </c>
      <c r="E289" s="162">
        <f ca="1">IFERROR( (df_inflation[[#This Row],[CPIAUCSL]] / OFFSET(df_inflation[[#This Row],[CPIAUCSL]], -36, 0))^(1/$E$8) - 1, "")</f>
        <v>5.090053072280698E-2</v>
      </c>
      <c r="F289" s="162">
        <f ca="1">IFERROR(df_inflation[[#This Row],[3 yr. Annual Change in CPI]] + $F$8, "")</f>
        <v>7.0900530722806984E-2</v>
      </c>
    </row>
    <row r="290" spans="2:6" x14ac:dyDescent="0.25">
      <c r="B290" s="17">
        <v>25659</v>
      </c>
      <c r="C290" s="161">
        <v>38.5</v>
      </c>
      <c r="D290" s="13">
        <f>YEAR(df_inflation[[#This Row],[Calendar Date]])</f>
        <v>1970</v>
      </c>
      <c r="E290" s="162">
        <f ca="1">IFERROR( (df_inflation[[#This Row],[CPIAUCSL]] / OFFSET(df_inflation[[#This Row],[CPIAUCSL]], -36, 0))^(1/$E$8) - 1, "")</f>
        <v>5.1665382559847206E-2</v>
      </c>
      <c r="F290" s="162">
        <f ca="1">IFERROR(df_inflation[[#This Row],[3 yr. Annual Change in CPI]] + $F$8, "")</f>
        <v>7.166538255984721E-2</v>
      </c>
    </row>
    <row r="291" spans="2:6" x14ac:dyDescent="0.25">
      <c r="B291" s="17">
        <v>25689</v>
      </c>
      <c r="C291" s="161">
        <v>38.6</v>
      </c>
      <c r="D291" s="13">
        <f>YEAR(df_inflation[[#This Row],[Calendar Date]])</f>
        <v>1970</v>
      </c>
      <c r="E291" s="162">
        <f ca="1">IFERROR( (df_inflation[[#This Row],[CPIAUCSL]] / OFFSET(df_inflation[[#This Row],[CPIAUCSL]], -36, 0))^(1/$E$8) - 1, "")</f>
        <v>5.2575128154124462E-2</v>
      </c>
      <c r="F291" s="162">
        <f ca="1">IFERROR(df_inflation[[#This Row],[3 yr. Annual Change in CPI]] + $F$8, "")</f>
        <v>7.2575128154124466E-2</v>
      </c>
    </row>
    <row r="292" spans="2:6" x14ac:dyDescent="0.25">
      <c r="B292" s="17">
        <v>25720</v>
      </c>
      <c r="C292" s="161">
        <v>38.799999999999997</v>
      </c>
      <c r="D292" s="13">
        <f>YEAR(df_inflation[[#This Row],[Calendar Date]])</f>
        <v>1970</v>
      </c>
      <c r="E292" s="162">
        <f ca="1">IFERROR( (df_inflation[[#This Row],[CPIAUCSL]] / OFFSET(df_inflation[[#This Row],[CPIAUCSL]], -36, 0))^(1/$E$8) - 1, "")</f>
        <v>5.2274785562653303E-2</v>
      </c>
      <c r="F292" s="162">
        <f ca="1">IFERROR(df_inflation[[#This Row],[3 yr. Annual Change in CPI]] + $F$8, "")</f>
        <v>7.2274785562653307E-2</v>
      </c>
    </row>
    <row r="293" spans="2:6" x14ac:dyDescent="0.25">
      <c r="B293" s="17">
        <v>25750</v>
      </c>
      <c r="C293" s="161">
        <v>38.9</v>
      </c>
      <c r="D293" s="13">
        <f>YEAR(df_inflation[[#This Row],[Calendar Date]])</f>
        <v>1970</v>
      </c>
      <c r="E293" s="162">
        <f ca="1">IFERROR( (df_inflation[[#This Row],[CPIAUCSL]] / OFFSET(df_inflation[[#This Row],[CPIAUCSL]], -36, 0))^(1/$E$8) - 1, "")</f>
        <v>5.2125899564782419E-2</v>
      </c>
      <c r="F293" s="162">
        <f ca="1">IFERROR(df_inflation[[#This Row],[3 yr. Annual Change in CPI]] + $F$8, "")</f>
        <v>7.2125899564782422E-2</v>
      </c>
    </row>
    <row r="294" spans="2:6" x14ac:dyDescent="0.25">
      <c r="B294" s="17">
        <v>25781</v>
      </c>
      <c r="C294" s="161">
        <v>39</v>
      </c>
      <c r="D294" s="13">
        <f>YEAR(df_inflation[[#This Row],[Calendar Date]])</f>
        <v>1970</v>
      </c>
      <c r="E294" s="162">
        <f ca="1">IFERROR( (df_inflation[[#This Row],[CPIAUCSL]] / OFFSET(df_inflation[[#This Row],[CPIAUCSL]], -36, 0))^(1/$E$8) - 1, "")</f>
        <v>5.1977860665757269E-2</v>
      </c>
      <c r="F294" s="162">
        <f ca="1">IFERROR(df_inflation[[#This Row],[3 yr. Annual Change in CPI]] + $F$8, "")</f>
        <v>7.1977860665757273E-2</v>
      </c>
    </row>
    <row r="295" spans="2:6" x14ac:dyDescent="0.25">
      <c r="B295" s="17">
        <v>25812</v>
      </c>
      <c r="C295" s="161">
        <v>39.200000000000003</v>
      </c>
      <c r="D295" s="13">
        <f>YEAR(df_inflation[[#This Row],[Calendar Date]])</f>
        <v>1970</v>
      </c>
      <c r="E295" s="162">
        <f ca="1">IFERROR( (df_inflation[[#This Row],[CPIAUCSL]] / OFFSET(df_inflation[[#This Row],[CPIAUCSL]], -36, 0))^(1/$E$8) - 1, "")</f>
        <v>5.2726599609396629E-2</v>
      </c>
      <c r="F295" s="162">
        <f ca="1">IFERROR(df_inflation[[#This Row],[3 yr. Annual Change in CPI]] + $F$8, "")</f>
        <v>7.2726599609396633E-2</v>
      </c>
    </row>
    <row r="296" spans="2:6" x14ac:dyDescent="0.25">
      <c r="B296" s="17">
        <v>25842</v>
      </c>
      <c r="C296" s="161">
        <v>39.4</v>
      </c>
      <c r="D296" s="13">
        <f>YEAR(df_inflation[[#This Row],[Calendar Date]])</f>
        <v>1970</v>
      </c>
      <c r="E296" s="162">
        <f ca="1">IFERROR( (df_inflation[[#This Row],[CPIAUCSL]] / OFFSET(df_inflation[[#This Row],[CPIAUCSL]], -36, 0))^(1/$E$8) - 1, "")</f>
        <v>5.3469840889622811E-2</v>
      </c>
      <c r="F296" s="162">
        <f ca="1">IFERROR(df_inflation[[#This Row],[3 yr. Annual Change in CPI]] + $F$8, "")</f>
        <v>7.3469840889622814E-2</v>
      </c>
    </row>
    <row r="297" spans="2:6" x14ac:dyDescent="0.25">
      <c r="B297" s="17">
        <v>25873</v>
      </c>
      <c r="C297" s="161">
        <v>39.6</v>
      </c>
      <c r="D297" s="13">
        <f>YEAR(df_inflation[[#This Row],[Calendar Date]])</f>
        <v>1970</v>
      </c>
      <c r="E297" s="162">
        <f ca="1">IFERROR( (df_inflation[[#This Row],[CPIAUCSL]] / OFFSET(df_inflation[[#This Row],[CPIAUCSL]], -36, 0))^(1/$E$8) - 1, "")</f>
        <v>5.3170039678524628E-2</v>
      </c>
      <c r="F297" s="162">
        <f ca="1">IFERROR(df_inflation[[#This Row],[3 yr. Annual Change in CPI]] + $F$8, "")</f>
        <v>7.3170039678524632E-2</v>
      </c>
    </row>
    <row r="298" spans="2:6" x14ac:dyDescent="0.25">
      <c r="B298" s="17">
        <v>25903</v>
      </c>
      <c r="C298" s="161">
        <v>39.799999999999997</v>
      </c>
      <c r="D298" s="13">
        <f>YEAR(df_inflation[[#This Row],[Calendar Date]])</f>
        <v>1970</v>
      </c>
      <c r="E298" s="162">
        <f ca="1">IFERROR( (df_inflation[[#This Row],[CPIAUCSL]] / OFFSET(df_inflation[[#This Row],[CPIAUCSL]], -36, 0))^(1/$E$8) - 1, "")</f>
        <v>5.390480607633874E-2</v>
      </c>
      <c r="F298" s="162">
        <f ca="1">IFERROR(df_inflation[[#This Row],[3 yr. Annual Change in CPI]] + $F$8, "")</f>
        <v>7.3904806076338744E-2</v>
      </c>
    </row>
    <row r="299" spans="2:6" x14ac:dyDescent="0.25">
      <c r="B299" s="17">
        <v>25934</v>
      </c>
      <c r="C299" s="161">
        <v>39.9</v>
      </c>
      <c r="D299" s="13">
        <f>YEAR(df_inflation[[#This Row],[Calendar Date]])</f>
        <v>1971</v>
      </c>
      <c r="E299" s="162">
        <f ca="1">IFERROR( (df_inflation[[#This Row],[CPIAUCSL]] / OFFSET(df_inflation[[#This Row],[CPIAUCSL]], -36, 0))^(1/$E$8) - 1, "")</f>
        <v>5.3754653582628098E-2</v>
      </c>
      <c r="F299" s="162">
        <f ca="1">IFERROR(df_inflation[[#This Row],[3 yr. Annual Change in CPI]] + $F$8, "")</f>
        <v>7.3754653582628102E-2</v>
      </c>
    </row>
    <row r="300" spans="2:6" x14ac:dyDescent="0.25">
      <c r="B300" s="17">
        <v>25965</v>
      </c>
      <c r="C300" s="161">
        <v>39.9</v>
      </c>
      <c r="D300" s="13">
        <f>YEAR(df_inflation[[#This Row],[Calendar Date]])</f>
        <v>1971</v>
      </c>
      <c r="E300" s="162">
        <f ca="1">IFERROR( (df_inflation[[#This Row],[CPIAUCSL]] / OFFSET(df_inflation[[#This Row],[CPIAUCSL]], -36, 0))^(1/$E$8) - 1, "")</f>
        <v>5.2726599609396407E-2</v>
      </c>
      <c r="F300" s="162">
        <f ca="1">IFERROR(df_inflation[[#This Row],[3 yr. Annual Change in CPI]] + $F$8, "")</f>
        <v>7.2726599609396411E-2</v>
      </c>
    </row>
    <row r="301" spans="2:6" x14ac:dyDescent="0.25">
      <c r="B301" s="17">
        <v>25993</v>
      </c>
      <c r="C301" s="161">
        <v>40</v>
      </c>
      <c r="D301" s="13">
        <f>YEAR(df_inflation[[#This Row],[Calendar Date]])</f>
        <v>1971</v>
      </c>
      <c r="E301" s="162">
        <f ca="1">IFERROR( (df_inflation[[#This Row],[CPIAUCSL]] / OFFSET(df_inflation[[#This Row],[CPIAUCSL]], -36, 0))^(1/$E$8) - 1, "")</f>
        <v>5.2580428182967598E-2</v>
      </c>
      <c r="F301" s="162">
        <f ca="1">IFERROR(df_inflation[[#This Row],[3 yr. Annual Change in CPI]] + $F$8, "")</f>
        <v>7.2580428182967602E-2</v>
      </c>
    </row>
    <row r="302" spans="2:6" x14ac:dyDescent="0.25">
      <c r="B302" s="17">
        <v>26024</v>
      </c>
      <c r="C302" s="161">
        <v>40.1</v>
      </c>
      <c r="D302" s="13">
        <f>YEAR(df_inflation[[#This Row],[Calendar Date]])</f>
        <v>1971</v>
      </c>
      <c r="E302" s="162">
        <f ca="1">IFERROR( (df_inflation[[#This Row],[CPIAUCSL]] / OFFSET(df_inflation[[#This Row],[CPIAUCSL]], -36, 0))^(1/$E$8) - 1, "")</f>
        <v>5.2435066335112301E-2</v>
      </c>
      <c r="F302" s="162">
        <f ca="1">IFERROR(df_inflation[[#This Row],[3 yr. Annual Change in CPI]] + $F$8, "")</f>
        <v>7.2435066335112305E-2</v>
      </c>
    </row>
    <row r="303" spans="2:6" x14ac:dyDescent="0.25">
      <c r="B303" s="17">
        <v>26054</v>
      </c>
      <c r="C303" s="161">
        <v>40.299999999999997</v>
      </c>
      <c r="D303" s="13">
        <f>YEAR(df_inflation[[#This Row],[Calendar Date]])</f>
        <v>1971</v>
      </c>
      <c r="E303" s="162">
        <f ca="1">IFERROR( (df_inflation[[#This Row],[CPIAUCSL]] / OFFSET(df_inflation[[#This Row],[CPIAUCSL]], -36, 0))^(1/$E$8) - 1, "")</f>
        <v>5.3162330867599916E-2</v>
      </c>
      <c r="F303" s="162">
        <f ca="1">IFERROR(df_inflation[[#This Row],[3 yr. Annual Change in CPI]] + $F$8, "")</f>
        <v>7.316233086759992E-2</v>
      </c>
    </row>
    <row r="304" spans="2:6" x14ac:dyDescent="0.25">
      <c r="B304" s="17">
        <v>26085</v>
      </c>
      <c r="C304" s="161">
        <v>40.5</v>
      </c>
      <c r="D304" s="13">
        <f>YEAR(df_inflation[[#This Row],[Calendar Date]])</f>
        <v>1971</v>
      </c>
      <c r="E304" s="162">
        <f ca="1">IFERROR( (df_inflation[[#This Row],[CPIAUCSL]] / OFFSET(df_inflation[[#This Row],[CPIAUCSL]], -36, 0))^(1/$E$8) - 1, "")</f>
        <v>5.2871046180859249E-2</v>
      </c>
      <c r="F304" s="162">
        <f ca="1">IFERROR(df_inflation[[#This Row],[3 yr. Annual Change in CPI]] + $F$8, "")</f>
        <v>7.2871046180859253E-2</v>
      </c>
    </row>
    <row r="305" spans="2:6" x14ac:dyDescent="0.25">
      <c r="B305" s="17">
        <v>26115</v>
      </c>
      <c r="C305" s="161">
        <v>40.6</v>
      </c>
      <c r="D305" s="13">
        <f>YEAR(df_inflation[[#This Row],[Calendar Date]])</f>
        <v>1971</v>
      </c>
      <c r="E305" s="162">
        <f ca="1">IFERROR( (df_inflation[[#This Row],[CPIAUCSL]] / OFFSET(df_inflation[[#This Row],[CPIAUCSL]], -36, 0))^(1/$E$8) - 1, "")</f>
        <v>5.1720168212298745E-2</v>
      </c>
      <c r="F305" s="162">
        <f ca="1">IFERROR(df_inflation[[#This Row],[3 yr. Annual Change in CPI]] + $F$8, "")</f>
        <v>7.1720168212298749E-2</v>
      </c>
    </row>
    <row r="306" spans="2:6" x14ac:dyDescent="0.25">
      <c r="B306" s="17">
        <v>26146</v>
      </c>
      <c r="C306" s="161">
        <v>40.700000000000003</v>
      </c>
      <c r="D306" s="13">
        <f>YEAR(df_inflation[[#This Row],[Calendar Date]])</f>
        <v>1971</v>
      </c>
      <c r="E306" s="162">
        <f ca="1">IFERROR( (df_inflation[[#This Row],[CPIAUCSL]] / OFFSET(df_inflation[[#This Row],[CPIAUCSL]], -36, 0))^(1/$E$8) - 1, "")</f>
        <v>5.157952531540011E-2</v>
      </c>
      <c r="F306" s="162">
        <f ca="1">IFERROR(df_inflation[[#This Row],[3 yr. Annual Change in CPI]] + $F$8, "")</f>
        <v>7.1579525315400114E-2</v>
      </c>
    </row>
    <row r="307" spans="2:6" x14ac:dyDescent="0.25">
      <c r="B307" s="17">
        <v>26177</v>
      </c>
      <c r="C307" s="161">
        <v>40.799999999999997</v>
      </c>
      <c r="D307" s="13">
        <f>YEAR(df_inflation[[#This Row],[Calendar Date]])</f>
        <v>1971</v>
      </c>
      <c r="E307" s="162">
        <f ca="1">IFERROR( (df_inflation[[#This Row],[CPIAUCSL]] / OFFSET(df_inflation[[#This Row],[CPIAUCSL]], -36, 0))^(1/$E$8) - 1, "")</f>
        <v>5.143964649312105E-2</v>
      </c>
      <c r="F307" s="162">
        <f ca="1">IFERROR(df_inflation[[#This Row],[3 yr. Annual Change in CPI]] + $F$8, "")</f>
        <v>7.1439646493121053E-2</v>
      </c>
    </row>
    <row r="308" spans="2:6" x14ac:dyDescent="0.25">
      <c r="B308" s="17">
        <v>26207</v>
      </c>
      <c r="C308" s="161">
        <v>40.9</v>
      </c>
      <c r="D308" s="13">
        <f>YEAR(df_inflation[[#This Row],[Calendar Date]])</f>
        <v>1971</v>
      </c>
      <c r="E308" s="162">
        <f ca="1">IFERROR( (df_inflation[[#This Row],[CPIAUCSL]] / OFFSET(df_inflation[[#This Row],[CPIAUCSL]], -36, 0))^(1/$E$8) - 1, "")</f>
        <v>5.0306857140405725E-2</v>
      </c>
      <c r="F308" s="162">
        <f ca="1">IFERROR(df_inflation[[#This Row],[3 yr. Annual Change in CPI]] + $F$8, "")</f>
        <v>7.0306857140405729E-2</v>
      </c>
    </row>
    <row r="309" spans="2:6" x14ac:dyDescent="0.25">
      <c r="B309" s="17">
        <v>26238</v>
      </c>
      <c r="C309" s="161">
        <v>41</v>
      </c>
      <c r="D309" s="13">
        <f>YEAR(df_inflation[[#This Row],[Calendar Date]])</f>
        <v>1971</v>
      </c>
      <c r="E309" s="162">
        <f ca="1">IFERROR( (df_inflation[[#This Row],[CPIAUCSL]] / OFFSET(df_inflation[[#This Row],[CPIAUCSL]], -36, 0))^(1/$E$8) - 1, "")</f>
        <v>5.0171427912237609E-2</v>
      </c>
      <c r="F309" s="162">
        <f ca="1">IFERROR(df_inflation[[#This Row],[3 yr. Annual Change in CPI]] + $F$8, "")</f>
        <v>7.0171427912237613E-2</v>
      </c>
    </row>
    <row r="310" spans="2:6" x14ac:dyDescent="0.25">
      <c r="B310" s="17">
        <v>26268</v>
      </c>
      <c r="C310" s="161">
        <v>41.1</v>
      </c>
      <c r="D310" s="13">
        <f>YEAR(df_inflation[[#This Row],[Calendar Date]])</f>
        <v>1971</v>
      </c>
      <c r="E310" s="162">
        <f ca="1">IFERROR( (df_inflation[[#This Row],[CPIAUCSL]] / OFFSET(df_inflation[[#This Row],[CPIAUCSL]], -36, 0))^(1/$E$8) - 1, "")</f>
        <v>4.9052624545417034E-2</v>
      </c>
      <c r="F310" s="162">
        <f ca="1">IFERROR(df_inflation[[#This Row],[3 yr. Annual Change in CPI]] + $F$8, "")</f>
        <v>6.9052624545417038E-2</v>
      </c>
    </row>
    <row r="311" spans="2:6" x14ac:dyDescent="0.25">
      <c r="B311" s="17">
        <v>26299</v>
      </c>
      <c r="C311" s="161">
        <v>41.2</v>
      </c>
      <c r="D311" s="13">
        <f>YEAR(df_inflation[[#This Row],[Calendar Date]])</f>
        <v>1972</v>
      </c>
      <c r="E311" s="162">
        <f ca="1">IFERROR( (df_inflation[[#This Row],[CPIAUCSL]] / OFFSET(df_inflation[[#This Row],[CPIAUCSL]], -36, 0))^(1/$E$8) - 1, "")</f>
        <v>4.8921530506549349E-2</v>
      </c>
      <c r="F311" s="162">
        <f ca="1">IFERROR(df_inflation[[#This Row],[3 yr. Annual Change in CPI]] + $F$8, "")</f>
        <v>6.8921530506549353E-2</v>
      </c>
    </row>
    <row r="312" spans="2:6" x14ac:dyDescent="0.25">
      <c r="B312" s="17">
        <v>26330</v>
      </c>
      <c r="C312" s="161">
        <v>41.4</v>
      </c>
      <c r="D312" s="13">
        <f>YEAR(df_inflation[[#This Row],[Calendar Date]])</f>
        <v>1972</v>
      </c>
      <c r="E312" s="162">
        <f ca="1">IFERROR( (df_inflation[[#This Row],[CPIAUCSL]] / OFFSET(df_inflation[[#This Row],[CPIAUCSL]], -36, 0))^(1/$E$8) - 1, "")</f>
        <v>4.9636936004453514E-2</v>
      </c>
      <c r="F312" s="162">
        <f ca="1">IFERROR(df_inflation[[#This Row],[3 yr. Annual Change in CPI]] + $F$8, "")</f>
        <v>6.9636936004453517E-2</v>
      </c>
    </row>
    <row r="313" spans="2:6" x14ac:dyDescent="0.25">
      <c r="B313" s="17">
        <v>26359</v>
      </c>
      <c r="C313" s="161">
        <v>41.4</v>
      </c>
      <c r="D313" s="13">
        <f>YEAR(df_inflation[[#This Row],[Calendar Date]])</f>
        <v>1972</v>
      </c>
      <c r="E313" s="162">
        <f ca="1">IFERROR( (df_inflation[[#This Row],[CPIAUCSL]] / OFFSET(df_inflation[[#This Row],[CPIAUCSL]], -36, 0))^(1/$E$8) - 1, "")</f>
        <v>4.6721262829638954E-2</v>
      </c>
      <c r="F313" s="162">
        <f ca="1">IFERROR(df_inflation[[#This Row],[3 yr. Annual Change in CPI]] + $F$8, "")</f>
        <v>6.6721262829638958E-2</v>
      </c>
    </row>
    <row r="314" spans="2:6" x14ac:dyDescent="0.25">
      <c r="B314" s="17">
        <v>26390</v>
      </c>
      <c r="C314" s="161">
        <v>41.5</v>
      </c>
      <c r="D314" s="13">
        <f>YEAR(df_inflation[[#This Row],[Calendar Date]])</f>
        <v>1972</v>
      </c>
      <c r="E314" s="162">
        <f ca="1">IFERROR( (df_inflation[[#This Row],[CPIAUCSL]] / OFFSET(df_inflation[[#This Row],[CPIAUCSL]], -36, 0))^(1/$E$8) - 1, "")</f>
        <v>4.5635912091039899E-2</v>
      </c>
      <c r="F314" s="162">
        <f ca="1">IFERROR(df_inflation[[#This Row],[3 yr. Annual Change in CPI]] + $F$8, "")</f>
        <v>6.5635912091039902E-2</v>
      </c>
    </row>
    <row r="315" spans="2:6" x14ac:dyDescent="0.25">
      <c r="B315" s="17">
        <v>26420</v>
      </c>
      <c r="C315" s="161">
        <v>41.6</v>
      </c>
      <c r="D315" s="13">
        <f>YEAR(df_inflation[[#This Row],[Calendar Date]])</f>
        <v>1972</v>
      </c>
      <c r="E315" s="162">
        <f ca="1">IFERROR( (df_inflation[[#This Row],[CPIAUCSL]] / OFFSET(df_inflation[[#This Row],[CPIAUCSL]], -36, 0))^(1/$E$8) - 1, "")</f>
        <v>4.5515917149420382E-2</v>
      </c>
      <c r="F315" s="162">
        <f ca="1">IFERROR(df_inflation[[#This Row],[3 yr. Annual Change in CPI]] + $F$8, "")</f>
        <v>6.5515917149420386E-2</v>
      </c>
    </row>
    <row r="316" spans="2:6" x14ac:dyDescent="0.25">
      <c r="B316" s="17">
        <v>26451</v>
      </c>
      <c r="C316" s="161">
        <v>41.7</v>
      </c>
      <c r="D316" s="13">
        <f>YEAR(df_inflation[[#This Row],[Calendar Date]])</f>
        <v>1972</v>
      </c>
      <c r="E316" s="162">
        <f ca="1">IFERROR( (df_inflation[[#This Row],[CPIAUCSL]] / OFFSET(df_inflation[[#This Row],[CPIAUCSL]], -36, 0))^(1/$E$8) - 1, "")</f>
        <v>4.4443592379431074E-2</v>
      </c>
      <c r="F316" s="162">
        <f ca="1">IFERROR(df_inflation[[#This Row],[3 yr. Annual Change in CPI]] + $F$8, "")</f>
        <v>6.4443592379431078E-2</v>
      </c>
    </row>
    <row r="317" spans="2:6" x14ac:dyDescent="0.25">
      <c r="B317" s="17">
        <v>26481</v>
      </c>
      <c r="C317" s="161">
        <v>41.8</v>
      </c>
      <c r="D317" s="13">
        <f>YEAR(df_inflation[[#This Row],[Calendar Date]])</f>
        <v>1972</v>
      </c>
      <c r="E317" s="162">
        <f ca="1">IFERROR( (df_inflation[[#This Row],[CPIAUCSL]] / OFFSET(df_inflation[[#This Row],[CPIAUCSL]], -36, 0))^(1/$E$8) - 1, "")</f>
        <v>4.3380752764619279E-2</v>
      </c>
      <c r="F317" s="162">
        <f ca="1">IFERROR(df_inflation[[#This Row],[3 yr. Annual Change in CPI]] + $F$8, "")</f>
        <v>6.3380752764619283E-2</v>
      </c>
    </row>
    <row r="318" spans="2:6" x14ac:dyDescent="0.25">
      <c r="B318" s="17">
        <v>26512</v>
      </c>
      <c r="C318" s="161">
        <v>41.9</v>
      </c>
      <c r="D318" s="13">
        <f>YEAR(df_inflation[[#This Row],[Calendar Date]])</f>
        <v>1972</v>
      </c>
      <c r="E318" s="162">
        <f ca="1">IFERROR( (df_inflation[[#This Row],[CPIAUCSL]] / OFFSET(df_inflation[[#This Row],[CPIAUCSL]], -36, 0))^(1/$E$8) - 1, "")</f>
        <v>4.3267997752376663E-2</v>
      </c>
      <c r="F318" s="162">
        <f ca="1">IFERROR(df_inflation[[#This Row],[3 yr. Annual Change in CPI]] + $F$8, "")</f>
        <v>6.3267997752376667E-2</v>
      </c>
    </row>
    <row r="319" spans="2:6" x14ac:dyDescent="0.25">
      <c r="B319" s="17">
        <v>26543</v>
      </c>
      <c r="C319" s="161">
        <v>42.1</v>
      </c>
      <c r="D319" s="13">
        <f>YEAR(df_inflation[[#This Row],[Calendar Date]])</f>
        <v>1972</v>
      </c>
      <c r="E319" s="162">
        <f ca="1">IFERROR( (df_inflation[[#This Row],[CPIAUCSL]] / OFFSET(df_inflation[[#This Row],[CPIAUCSL]], -36, 0))^(1/$E$8) - 1, "")</f>
        <v>4.3044239094465642E-2</v>
      </c>
      <c r="F319" s="162">
        <f ca="1">IFERROR(df_inflation[[#This Row],[3 yr. Annual Change in CPI]] + $F$8, "")</f>
        <v>6.3044239094465646E-2</v>
      </c>
    </row>
    <row r="320" spans="2:6" x14ac:dyDescent="0.25">
      <c r="B320" s="17">
        <v>26573</v>
      </c>
      <c r="C320" s="161">
        <v>42.2</v>
      </c>
      <c r="D320" s="13">
        <f>YEAR(df_inflation[[#This Row],[Calendar Date]])</f>
        <v>1972</v>
      </c>
      <c r="E320" s="162">
        <f ca="1">IFERROR( (df_inflation[[#This Row],[CPIAUCSL]] / OFFSET(df_inflation[[#This Row],[CPIAUCSL]], -36, 0))^(1/$E$8) - 1, "")</f>
        <v>4.200036970120391E-2</v>
      </c>
      <c r="F320" s="162">
        <f ca="1">IFERROR(df_inflation[[#This Row],[3 yr. Annual Change in CPI]] + $F$8, "")</f>
        <v>6.2000369701203914E-2</v>
      </c>
    </row>
    <row r="321" spans="2:6" x14ac:dyDescent="0.25">
      <c r="B321" s="17">
        <v>26604</v>
      </c>
      <c r="C321" s="161">
        <v>42.4</v>
      </c>
      <c r="D321" s="13">
        <f>YEAR(df_inflation[[#This Row],[Calendar Date]])</f>
        <v>1972</v>
      </c>
      <c r="E321" s="162">
        <f ca="1">IFERROR( (df_inflation[[#This Row],[CPIAUCSL]] / OFFSET(df_inflation[[#This Row],[CPIAUCSL]], -36, 0))^(1/$E$8) - 1, "")</f>
        <v>4.178523094874298E-2</v>
      </c>
      <c r="F321" s="162">
        <f ca="1">IFERROR(df_inflation[[#This Row],[3 yr. Annual Change in CPI]] + $F$8, "")</f>
        <v>6.1785230948742983E-2</v>
      </c>
    </row>
    <row r="322" spans="2:6" x14ac:dyDescent="0.25">
      <c r="B322" s="17">
        <v>26634</v>
      </c>
      <c r="C322" s="161">
        <v>42.5</v>
      </c>
      <c r="D322" s="13">
        <f>YEAR(df_inflation[[#This Row],[Calendar Date]])</f>
        <v>1972</v>
      </c>
      <c r="E322" s="162">
        <f ca="1">IFERROR( (df_inflation[[#This Row],[CPIAUCSL]] / OFFSET(df_inflation[[#This Row],[CPIAUCSL]], -36, 0))^(1/$E$8) - 1, "")</f>
        <v>4.0756647013097336E-2</v>
      </c>
      <c r="F322" s="162">
        <f ca="1">IFERROR(df_inflation[[#This Row],[3 yr. Annual Change in CPI]] + $F$8, "")</f>
        <v>6.075664701309734E-2</v>
      </c>
    </row>
    <row r="323" spans="2:6" x14ac:dyDescent="0.25">
      <c r="B323" s="17">
        <v>26665</v>
      </c>
      <c r="C323" s="161">
        <v>42.7</v>
      </c>
      <c r="D323" s="13">
        <f>YEAR(df_inflation[[#This Row],[Calendar Date]])</f>
        <v>1973</v>
      </c>
      <c r="E323" s="162">
        <f ca="1">IFERROR( (df_inflation[[#This Row],[CPIAUCSL]] / OFFSET(df_inflation[[#This Row],[CPIAUCSL]], -36, 0))^(1/$E$8) - 1, "")</f>
        <v>4.0549843776811922E-2</v>
      </c>
      <c r="F323" s="162">
        <f ca="1">IFERROR(df_inflation[[#This Row],[3 yr. Annual Change in CPI]] + $F$8, "")</f>
        <v>6.0549843776811926E-2</v>
      </c>
    </row>
    <row r="324" spans="2:6" x14ac:dyDescent="0.25">
      <c r="B324" s="17">
        <v>26696</v>
      </c>
      <c r="C324" s="161">
        <v>43</v>
      </c>
      <c r="D324" s="13">
        <f>YEAR(df_inflation[[#This Row],[Calendar Date]])</f>
        <v>1973</v>
      </c>
      <c r="E324" s="162">
        <f ca="1">IFERROR( (df_inflation[[#This Row],[CPIAUCSL]] / OFFSET(df_inflation[[#This Row],[CPIAUCSL]], -36, 0))^(1/$E$8) - 1, "")</f>
        <v>4.1152852458600009E-2</v>
      </c>
      <c r="F324" s="162">
        <f ca="1">IFERROR(df_inflation[[#This Row],[3 yr. Annual Change in CPI]] + $F$8, "")</f>
        <v>6.1152852458600013E-2</v>
      </c>
    </row>
    <row r="325" spans="2:6" x14ac:dyDescent="0.25">
      <c r="B325" s="17">
        <v>26724</v>
      </c>
      <c r="C325" s="161">
        <v>43.4</v>
      </c>
      <c r="D325" s="13">
        <f>YEAR(df_inflation[[#This Row],[Calendar Date]])</f>
        <v>1973</v>
      </c>
      <c r="E325" s="162">
        <f ca="1">IFERROR( (df_inflation[[#This Row],[CPIAUCSL]] / OFFSET(df_inflation[[#This Row],[CPIAUCSL]], -36, 0))^(1/$E$8) - 1, "")</f>
        <v>4.2550222204119859E-2</v>
      </c>
      <c r="F325" s="162">
        <f ca="1">IFERROR(df_inflation[[#This Row],[3 yr. Annual Change in CPI]] + $F$8, "")</f>
        <v>6.2550222204119862E-2</v>
      </c>
    </row>
    <row r="326" spans="2:6" x14ac:dyDescent="0.25">
      <c r="B326" s="17">
        <v>26755</v>
      </c>
      <c r="C326" s="161">
        <v>43.7</v>
      </c>
      <c r="D326" s="13">
        <f>YEAR(df_inflation[[#This Row],[Calendar Date]])</f>
        <v>1973</v>
      </c>
      <c r="E326" s="162">
        <f ca="1">IFERROR( (df_inflation[[#This Row],[CPIAUCSL]] / OFFSET(df_inflation[[#This Row],[CPIAUCSL]], -36, 0))^(1/$E$8) - 1, "")</f>
        <v>4.3134323668830188E-2</v>
      </c>
      <c r="F326" s="162">
        <f ca="1">IFERROR(df_inflation[[#This Row],[3 yr. Annual Change in CPI]] + $F$8, "")</f>
        <v>6.3134323668830192E-2</v>
      </c>
    </row>
    <row r="327" spans="2:6" x14ac:dyDescent="0.25">
      <c r="B327" s="17">
        <v>26785</v>
      </c>
      <c r="C327" s="161">
        <v>43.9</v>
      </c>
      <c r="D327" s="13">
        <f>YEAR(df_inflation[[#This Row],[Calendar Date]])</f>
        <v>1973</v>
      </c>
      <c r="E327" s="162">
        <f ca="1">IFERROR( (df_inflation[[#This Row],[CPIAUCSL]] / OFFSET(df_inflation[[#This Row],[CPIAUCSL]], -36, 0))^(1/$E$8) - 1, "")</f>
        <v>4.3820299647087779E-2</v>
      </c>
      <c r="F327" s="162">
        <f ca="1">IFERROR(df_inflation[[#This Row],[3 yr. Annual Change in CPI]] + $F$8, "")</f>
        <v>6.3820299647087783E-2</v>
      </c>
    </row>
    <row r="328" spans="2:6" x14ac:dyDescent="0.25">
      <c r="B328" s="17">
        <v>26816</v>
      </c>
      <c r="C328" s="161">
        <v>44.2</v>
      </c>
      <c r="D328" s="13">
        <f>YEAR(df_inflation[[#This Row],[Calendar Date]])</f>
        <v>1973</v>
      </c>
      <c r="E328" s="162">
        <f ca="1">IFERROR( (df_inflation[[#This Row],[CPIAUCSL]] / OFFSET(df_inflation[[#This Row],[CPIAUCSL]], -36, 0))^(1/$E$8) - 1, "")</f>
        <v>4.4391947333119575E-2</v>
      </c>
      <c r="F328" s="162">
        <f ca="1">IFERROR(df_inflation[[#This Row],[3 yr. Annual Change in CPI]] + $F$8, "")</f>
        <v>6.4391947333119579E-2</v>
      </c>
    </row>
    <row r="329" spans="2:6" x14ac:dyDescent="0.25">
      <c r="B329" s="17">
        <v>26846</v>
      </c>
      <c r="C329" s="161">
        <v>44.2</v>
      </c>
      <c r="D329" s="13">
        <f>YEAR(df_inflation[[#This Row],[Calendar Date]])</f>
        <v>1973</v>
      </c>
      <c r="E329" s="162">
        <f ca="1">IFERROR( (df_inflation[[#This Row],[CPIAUCSL]] / OFFSET(df_inflation[[#This Row],[CPIAUCSL]], -36, 0))^(1/$E$8) - 1, "")</f>
        <v>4.3496241964614102E-2</v>
      </c>
      <c r="F329" s="162">
        <f ca="1">IFERROR(df_inflation[[#This Row],[3 yr. Annual Change in CPI]] + $F$8, "")</f>
        <v>6.3496241964614106E-2</v>
      </c>
    </row>
    <row r="330" spans="2:6" x14ac:dyDescent="0.25">
      <c r="B330" s="17">
        <v>26877</v>
      </c>
      <c r="C330" s="161">
        <v>45</v>
      </c>
      <c r="D330" s="13">
        <f>YEAR(df_inflation[[#This Row],[Calendar Date]])</f>
        <v>1973</v>
      </c>
      <c r="E330" s="162">
        <f ca="1">IFERROR( (df_inflation[[#This Row],[CPIAUCSL]] / OFFSET(df_inflation[[#This Row],[CPIAUCSL]], -36, 0))^(1/$E$8) - 1, "")</f>
        <v>4.8856246288386806E-2</v>
      </c>
      <c r="F330" s="162">
        <f ca="1">IFERROR(df_inflation[[#This Row],[3 yr. Annual Change in CPI]] + $F$8, "")</f>
        <v>6.885624628838681E-2</v>
      </c>
    </row>
    <row r="331" spans="2:6" x14ac:dyDescent="0.25">
      <c r="B331" s="17">
        <v>26908</v>
      </c>
      <c r="C331" s="161">
        <v>45.2</v>
      </c>
      <c r="D331" s="13">
        <f>YEAR(df_inflation[[#This Row],[Calendar Date]])</f>
        <v>1973</v>
      </c>
      <c r="E331" s="162">
        <f ca="1">IFERROR( (df_inflation[[#This Row],[CPIAUCSL]] / OFFSET(df_inflation[[#This Row],[CPIAUCSL]], -36, 0))^(1/$E$8) - 1, "")</f>
        <v>4.8618356453444145E-2</v>
      </c>
      <c r="F331" s="162">
        <f ca="1">IFERROR(df_inflation[[#This Row],[3 yr. Annual Change in CPI]] + $F$8, "")</f>
        <v>6.8618356453444149E-2</v>
      </c>
    </row>
    <row r="332" spans="2:6" x14ac:dyDescent="0.25">
      <c r="B332" s="17">
        <v>26938</v>
      </c>
      <c r="C332" s="161">
        <v>45.6</v>
      </c>
      <c r="D332" s="13">
        <f>YEAR(df_inflation[[#This Row],[Calendar Date]])</f>
        <v>1973</v>
      </c>
      <c r="E332" s="162">
        <f ca="1">IFERROR( (df_inflation[[#This Row],[CPIAUCSL]] / OFFSET(df_inflation[[#This Row],[CPIAUCSL]], -36, 0))^(1/$E$8) - 1, "")</f>
        <v>4.9919995745952628E-2</v>
      </c>
      <c r="F332" s="162">
        <f ca="1">IFERROR(df_inflation[[#This Row],[3 yr. Annual Change in CPI]] + $F$8, "")</f>
        <v>6.9919995745952632E-2</v>
      </c>
    </row>
    <row r="333" spans="2:6" x14ac:dyDescent="0.25">
      <c r="B333" s="17">
        <v>26969</v>
      </c>
      <c r="C333" s="161">
        <v>45.9</v>
      </c>
      <c r="D333" s="13">
        <f>YEAR(df_inflation[[#This Row],[Calendar Date]])</f>
        <v>1973</v>
      </c>
      <c r="E333" s="162">
        <f ca="1">IFERROR( (df_inflation[[#This Row],[CPIAUCSL]] / OFFSET(df_inflation[[#This Row],[CPIAUCSL]], -36, 0))^(1/$E$8) - 1, "")</f>
        <v>5.0443020638550884E-2</v>
      </c>
      <c r="F333" s="162">
        <f ca="1">IFERROR(df_inflation[[#This Row],[3 yr. Annual Change in CPI]] + $F$8, "")</f>
        <v>7.0443020638550888E-2</v>
      </c>
    </row>
    <row r="334" spans="2:6" x14ac:dyDescent="0.25">
      <c r="B334" s="17">
        <v>26999</v>
      </c>
      <c r="C334" s="161">
        <v>46.3</v>
      </c>
      <c r="D334" s="13">
        <f>YEAR(df_inflation[[#This Row],[Calendar Date]])</f>
        <v>1973</v>
      </c>
      <c r="E334" s="162">
        <f ca="1">IFERROR( (df_inflation[[#This Row],[CPIAUCSL]] / OFFSET(df_inflation[[#This Row],[CPIAUCSL]], -36, 0))^(1/$E$8) - 1, "")</f>
        <v>5.1717998656932052E-2</v>
      </c>
      <c r="F334" s="162">
        <f ca="1">IFERROR(df_inflation[[#This Row],[3 yr. Annual Change in CPI]] + $F$8, "")</f>
        <v>7.1717998656932055E-2</v>
      </c>
    </row>
    <row r="335" spans="2:6" x14ac:dyDescent="0.25">
      <c r="B335" s="17">
        <v>27030</v>
      </c>
      <c r="C335" s="161">
        <v>46.8</v>
      </c>
      <c r="D335" s="13">
        <f>YEAR(df_inflation[[#This Row],[Calendar Date]])</f>
        <v>1974</v>
      </c>
      <c r="E335" s="162">
        <f ca="1">IFERROR( (df_inflation[[#This Row],[CPIAUCSL]] / OFFSET(df_inflation[[#This Row],[CPIAUCSL]], -36, 0))^(1/$E$8) - 1, "")</f>
        <v>5.4607816261929232E-2</v>
      </c>
      <c r="F335" s="162">
        <f ca="1">IFERROR(df_inflation[[#This Row],[3 yr. Annual Change in CPI]] + $F$8, "")</f>
        <v>7.4607816261929236E-2</v>
      </c>
    </row>
    <row r="336" spans="2:6" x14ac:dyDescent="0.25">
      <c r="B336" s="17">
        <v>27061</v>
      </c>
      <c r="C336" s="161">
        <v>47.3</v>
      </c>
      <c r="D336" s="13">
        <f>YEAR(df_inflation[[#This Row],[Calendar Date]])</f>
        <v>1974</v>
      </c>
      <c r="E336" s="162">
        <f ca="1">IFERROR( (df_inflation[[#This Row],[CPIAUCSL]] / OFFSET(df_inflation[[#This Row],[CPIAUCSL]], -36, 0))^(1/$E$8) - 1, "")</f>
        <v>5.8350245837073933E-2</v>
      </c>
      <c r="F336" s="162">
        <f ca="1">IFERROR(df_inflation[[#This Row],[3 yr. Annual Change in CPI]] + $F$8, "")</f>
        <v>7.8350245837073937E-2</v>
      </c>
    </row>
    <row r="337" spans="2:6" x14ac:dyDescent="0.25">
      <c r="B337" s="17">
        <v>27089</v>
      </c>
      <c r="C337" s="161">
        <v>47.8</v>
      </c>
      <c r="D337" s="13">
        <f>YEAR(df_inflation[[#This Row],[Calendar Date]])</f>
        <v>1974</v>
      </c>
      <c r="E337" s="162">
        <f ca="1">IFERROR( (df_inflation[[#This Row],[CPIAUCSL]] / OFFSET(df_inflation[[#This Row],[CPIAUCSL]], -36, 0))^(1/$E$8) - 1, "")</f>
        <v>6.1180599863374319E-2</v>
      </c>
      <c r="F337" s="162">
        <f ca="1">IFERROR(df_inflation[[#This Row],[3 yr. Annual Change in CPI]] + $F$8, "")</f>
        <v>8.1180599863374323E-2</v>
      </c>
    </row>
    <row r="338" spans="2:6" x14ac:dyDescent="0.25">
      <c r="B338" s="17">
        <v>27120</v>
      </c>
      <c r="C338" s="161">
        <v>48.1</v>
      </c>
      <c r="D338" s="13">
        <f>YEAR(df_inflation[[#This Row],[Calendar Date]])</f>
        <v>1974</v>
      </c>
      <c r="E338" s="162">
        <f ca="1">IFERROR( (df_inflation[[#This Row],[CPIAUCSL]] / OFFSET(df_inflation[[#This Row],[CPIAUCSL]], -36, 0))^(1/$E$8) - 1, "")</f>
        <v>6.2511325371777504E-2</v>
      </c>
      <c r="F338" s="162">
        <f ca="1">IFERROR(df_inflation[[#This Row],[3 yr. Annual Change in CPI]] + $F$8, "")</f>
        <v>8.2511325371777508E-2</v>
      </c>
    </row>
    <row r="339" spans="2:6" x14ac:dyDescent="0.25">
      <c r="B339" s="17">
        <v>27150</v>
      </c>
      <c r="C339" s="161">
        <v>48.6</v>
      </c>
      <c r="D339" s="13">
        <f>YEAR(df_inflation[[#This Row],[Calendar Date]])</f>
        <v>1974</v>
      </c>
      <c r="E339" s="162">
        <f ca="1">IFERROR( (df_inflation[[#This Row],[CPIAUCSL]] / OFFSET(df_inflation[[#This Row],[CPIAUCSL]], -36, 0))^(1/$E$8) - 1, "")</f>
        <v>6.441358239465611E-2</v>
      </c>
      <c r="F339" s="162">
        <f ca="1">IFERROR(df_inflation[[#This Row],[3 yr. Annual Change in CPI]] + $F$8, "")</f>
        <v>8.4413582394656114E-2</v>
      </c>
    </row>
    <row r="340" spans="2:6" x14ac:dyDescent="0.25">
      <c r="B340" s="17">
        <v>27181</v>
      </c>
      <c r="C340" s="161">
        <v>49</v>
      </c>
      <c r="D340" s="13">
        <f>YEAR(df_inflation[[#This Row],[Calendar Date]])</f>
        <v>1974</v>
      </c>
      <c r="E340" s="162">
        <f ca="1">IFERROR( (df_inflation[[#This Row],[CPIAUCSL]] / OFFSET(df_inflation[[#This Row],[CPIAUCSL]], -36, 0))^(1/$E$8) - 1, "")</f>
        <v>6.5565994258019789E-2</v>
      </c>
      <c r="F340" s="162">
        <f ca="1">IFERROR(df_inflation[[#This Row],[3 yr. Annual Change in CPI]] + $F$8, "")</f>
        <v>8.5565994258019792E-2</v>
      </c>
    </row>
    <row r="341" spans="2:6" x14ac:dyDescent="0.25">
      <c r="B341" s="17">
        <v>27211</v>
      </c>
      <c r="C341" s="161">
        <v>49.3</v>
      </c>
      <c r="D341" s="13">
        <f>YEAR(df_inflation[[#This Row],[Calendar Date]])</f>
        <v>1974</v>
      </c>
      <c r="E341" s="162">
        <f ca="1">IFERROR( (df_inflation[[#This Row],[CPIAUCSL]] / OFFSET(df_inflation[[#This Row],[CPIAUCSL]], -36, 0))^(1/$E$8) - 1, "")</f>
        <v>6.6858844342181811E-2</v>
      </c>
      <c r="F341" s="162">
        <f ca="1">IFERROR(df_inflation[[#This Row],[3 yr. Annual Change in CPI]] + $F$8, "")</f>
        <v>8.6858844342181815E-2</v>
      </c>
    </row>
    <row r="342" spans="2:6" x14ac:dyDescent="0.25">
      <c r="B342" s="17">
        <v>27242</v>
      </c>
      <c r="C342" s="161">
        <v>49.9</v>
      </c>
      <c r="D342" s="13">
        <f>YEAR(df_inflation[[#This Row],[Calendar Date]])</f>
        <v>1974</v>
      </c>
      <c r="E342" s="162">
        <f ca="1">IFERROR( (df_inflation[[#This Row],[CPIAUCSL]] / OFFSET(df_inflation[[#This Row],[CPIAUCSL]], -36, 0))^(1/$E$8) - 1, "")</f>
        <v>7.0291423821905008E-2</v>
      </c>
      <c r="F342" s="162">
        <f ca="1">IFERROR(df_inflation[[#This Row],[3 yr. Annual Change in CPI]] + $F$8, "")</f>
        <v>9.0291423821905012E-2</v>
      </c>
    </row>
    <row r="343" spans="2:6" x14ac:dyDescent="0.25">
      <c r="B343" s="17">
        <v>27273</v>
      </c>
      <c r="C343" s="161">
        <v>50.6</v>
      </c>
      <c r="D343" s="13">
        <f>YEAR(df_inflation[[#This Row],[Calendar Date]])</f>
        <v>1974</v>
      </c>
      <c r="E343" s="162">
        <f ca="1">IFERROR( (df_inflation[[#This Row],[CPIAUCSL]] / OFFSET(df_inflation[[#This Row],[CPIAUCSL]], -36, 0))^(1/$E$8) - 1, "")</f>
        <v>7.4393695511866254E-2</v>
      </c>
      <c r="F343" s="162">
        <f ca="1">IFERROR(df_inflation[[#This Row],[3 yr. Annual Change in CPI]] + $F$8, "")</f>
        <v>9.4393695511866257E-2</v>
      </c>
    </row>
    <row r="344" spans="2:6" x14ac:dyDescent="0.25">
      <c r="B344" s="17">
        <v>27303</v>
      </c>
      <c r="C344" s="161">
        <v>51</v>
      </c>
      <c r="D344" s="13">
        <f>YEAR(df_inflation[[#This Row],[Calendar Date]])</f>
        <v>1974</v>
      </c>
      <c r="E344" s="162">
        <f ca="1">IFERROR( (df_inflation[[#This Row],[CPIAUCSL]] / OFFSET(df_inflation[[#This Row],[CPIAUCSL]], -36, 0))^(1/$E$8) - 1, "")</f>
        <v>7.6338700788376901E-2</v>
      </c>
      <c r="F344" s="162">
        <f ca="1">IFERROR(df_inflation[[#This Row],[3 yr. Annual Change in CPI]] + $F$8, "")</f>
        <v>9.6338700788376905E-2</v>
      </c>
    </row>
    <row r="345" spans="2:6" x14ac:dyDescent="0.25">
      <c r="B345" s="17">
        <v>27334</v>
      </c>
      <c r="C345" s="161">
        <v>51.5</v>
      </c>
      <c r="D345" s="13">
        <f>YEAR(df_inflation[[#This Row],[Calendar Date]])</f>
        <v>1974</v>
      </c>
      <c r="E345" s="162">
        <f ca="1">IFERROR( (df_inflation[[#This Row],[CPIAUCSL]] / OFFSET(df_inflation[[#This Row],[CPIAUCSL]], -36, 0))^(1/$E$8) - 1, "")</f>
        <v>7.896607754199958E-2</v>
      </c>
      <c r="F345" s="162">
        <f ca="1">IFERROR(df_inflation[[#This Row],[3 yr. Annual Change in CPI]] + $F$8, "")</f>
        <v>9.8966077541999584E-2</v>
      </c>
    </row>
    <row r="346" spans="2:6" x14ac:dyDescent="0.25">
      <c r="B346" s="17">
        <v>27364</v>
      </c>
      <c r="C346" s="161">
        <v>51.9</v>
      </c>
      <c r="D346" s="13">
        <f>YEAR(df_inflation[[#This Row],[Calendar Date]])</f>
        <v>1974</v>
      </c>
      <c r="E346" s="162">
        <f ca="1">IFERROR( (df_inflation[[#This Row],[CPIAUCSL]] / OFFSET(df_inflation[[#This Row],[CPIAUCSL]], -36, 0))^(1/$E$8) - 1, "")</f>
        <v>8.0874269968005619E-2</v>
      </c>
      <c r="F346" s="162">
        <f ca="1">IFERROR(df_inflation[[#This Row],[3 yr. Annual Change in CPI]] + $F$8, "")</f>
        <v>0.10087426996800562</v>
      </c>
    </row>
    <row r="347" spans="2:6" x14ac:dyDescent="0.25">
      <c r="B347" s="17">
        <v>27395</v>
      </c>
      <c r="C347" s="161">
        <v>52.3</v>
      </c>
      <c r="D347" s="13">
        <f>YEAR(df_inflation[[#This Row],[Calendar Date]])</f>
        <v>1975</v>
      </c>
      <c r="E347" s="162">
        <f ca="1">IFERROR( (df_inflation[[#This Row],[CPIAUCSL]] / OFFSET(df_inflation[[#This Row],[CPIAUCSL]], -36, 0))^(1/$E$8) - 1, "")</f>
        <v>8.2766534215940712E-2</v>
      </c>
      <c r="F347" s="162">
        <f ca="1">IFERROR(df_inflation[[#This Row],[3 yr. Annual Change in CPI]] + $F$8, "")</f>
        <v>0.10276653421594072</v>
      </c>
    </row>
    <row r="348" spans="2:6" x14ac:dyDescent="0.25">
      <c r="B348" s="17">
        <v>27426</v>
      </c>
      <c r="C348" s="161">
        <v>52.6</v>
      </c>
      <c r="D348" s="13">
        <f>YEAR(df_inflation[[#This Row],[Calendar Date]])</f>
        <v>1975</v>
      </c>
      <c r="E348" s="162">
        <f ca="1">IFERROR( (df_inflation[[#This Row],[CPIAUCSL]] / OFFSET(df_inflation[[#This Row],[CPIAUCSL]], -36, 0))^(1/$E$8) - 1, "")</f>
        <v>8.3083154075129118E-2</v>
      </c>
      <c r="F348" s="162">
        <f ca="1">IFERROR(df_inflation[[#This Row],[3 yr. Annual Change in CPI]] + $F$8, "")</f>
        <v>0.10308315407512912</v>
      </c>
    </row>
    <row r="349" spans="2:6" x14ac:dyDescent="0.25">
      <c r="B349" s="17">
        <v>27454</v>
      </c>
      <c r="C349" s="161">
        <v>52.8</v>
      </c>
      <c r="D349" s="13">
        <f>YEAR(df_inflation[[#This Row],[Calendar Date]])</f>
        <v>1975</v>
      </c>
      <c r="E349" s="162">
        <f ca="1">IFERROR( (df_inflation[[#This Row],[CPIAUCSL]] / OFFSET(df_inflation[[#This Row],[CPIAUCSL]], -36, 0))^(1/$E$8) - 1, "")</f>
        <v>8.4454146872977809E-2</v>
      </c>
      <c r="F349" s="162">
        <f ca="1">IFERROR(df_inflation[[#This Row],[3 yr. Annual Change in CPI]] + $F$8, "")</f>
        <v>0.10445414687297781</v>
      </c>
    </row>
    <row r="350" spans="2:6" x14ac:dyDescent="0.25">
      <c r="B350" s="17">
        <v>27485</v>
      </c>
      <c r="C350" s="161">
        <v>53</v>
      </c>
      <c r="D350" s="13">
        <f>YEAR(df_inflation[[#This Row],[Calendar Date]])</f>
        <v>1975</v>
      </c>
      <c r="E350" s="162">
        <f ca="1">IFERROR( (df_inflation[[#This Row],[CPIAUCSL]] / OFFSET(df_inflation[[#This Row],[CPIAUCSL]], -36, 0))^(1/$E$8) - 1, "")</f>
        <v>8.4948834537094786E-2</v>
      </c>
      <c r="F350" s="162">
        <f ca="1">IFERROR(df_inflation[[#This Row],[3 yr. Annual Change in CPI]] + $F$8, "")</f>
        <v>0.10494883453709479</v>
      </c>
    </row>
    <row r="351" spans="2:6" x14ac:dyDescent="0.25">
      <c r="B351" s="17">
        <v>27515</v>
      </c>
      <c r="C351" s="161">
        <v>53.1</v>
      </c>
      <c r="D351" s="13">
        <f>YEAR(df_inflation[[#This Row],[Calendar Date]])</f>
        <v>1975</v>
      </c>
      <c r="E351" s="162">
        <f ca="1">IFERROR( (df_inflation[[#This Row],[CPIAUCSL]] / OFFSET(df_inflation[[#This Row],[CPIAUCSL]], -36, 0))^(1/$E$8) - 1, "")</f>
        <v>8.4760169178175637E-2</v>
      </c>
      <c r="F351" s="162">
        <f ca="1">IFERROR(df_inflation[[#This Row],[3 yr. Annual Change in CPI]] + $F$8, "")</f>
        <v>0.10476016917817564</v>
      </c>
    </row>
    <row r="352" spans="2:6" x14ac:dyDescent="0.25">
      <c r="B352" s="17">
        <v>27546</v>
      </c>
      <c r="C352" s="161">
        <v>53.5</v>
      </c>
      <c r="D352" s="13">
        <f>YEAR(df_inflation[[#This Row],[Calendar Date]])</f>
        <v>1975</v>
      </c>
      <c r="E352" s="162">
        <f ca="1">IFERROR( (df_inflation[[#This Row],[CPIAUCSL]] / OFFSET(df_inflation[[#This Row],[CPIAUCSL]], -36, 0))^(1/$E$8) - 1, "")</f>
        <v>8.6607193204015331E-2</v>
      </c>
      <c r="F352" s="162">
        <f ca="1">IFERROR(df_inflation[[#This Row],[3 yr. Annual Change in CPI]] + $F$8, "")</f>
        <v>0.10660719320401534</v>
      </c>
    </row>
    <row r="353" spans="2:6" x14ac:dyDescent="0.25">
      <c r="B353" s="17">
        <v>27576</v>
      </c>
      <c r="C353" s="161">
        <v>54</v>
      </c>
      <c r="D353" s="13">
        <f>YEAR(df_inflation[[#This Row],[Calendar Date]])</f>
        <v>1975</v>
      </c>
      <c r="E353" s="162">
        <f ca="1">IFERROR( (df_inflation[[#This Row],[CPIAUCSL]] / OFFSET(df_inflation[[#This Row],[CPIAUCSL]], -36, 0))^(1/$E$8) - 1, "")</f>
        <v>8.9111873336736203E-2</v>
      </c>
      <c r="F353" s="162">
        <f ca="1">IFERROR(df_inflation[[#This Row],[3 yr. Annual Change in CPI]] + $F$8, "")</f>
        <v>0.10911187333673621</v>
      </c>
    </row>
    <row r="354" spans="2:6" x14ac:dyDescent="0.25">
      <c r="B354" s="17">
        <v>27607</v>
      </c>
      <c r="C354" s="161">
        <v>54.2</v>
      </c>
      <c r="D354" s="13">
        <f>YEAR(df_inflation[[#This Row],[Calendar Date]])</f>
        <v>1975</v>
      </c>
      <c r="E354" s="162">
        <f ca="1">IFERROR( (df_inflation[[#This Row],[CPIAUCSL]] / OFFSET(df_inflation[[#This Row],[CPIAUCSL]], -36, 0))^(1/$E$8) - 1, "")</f>
        <v>8.9586602461801057E-2</v>
      </c>
      <c r="F354" s="162">
        <f ca="1">IFERROR(df_inflation[[#This Row],[3 yr. Annual Change in CPI]] + $F$8, "")</f>
        <v>0.10958660246180106</v>
      </c>
    </row>
    <row r="355" spans="2:6" x14ac:dyDescent="0.25">
      <c r="B355" s="17">
        <v>27638</v>
      </c>
      <c r="C355" s="161">
        <v>54.6</v>
      </c>
      <c r="D355" s="13">
        <f>YEAR(df_inflation[[#This Row],[Calendar Date]])</f>
        <v>1975</v>
      </c>
      <c r="E355" s="162">
        <f ca="1">IFERROR( (df_inflation[[#This Row],[CPIAUCSL]] / OFFSET(df_inflation[[#This Row],[CPIAUCSL]], -36, 0))^(1/$E$8) - 1, "")</f>
        <v>9.0528070588768328E-2</v>
      </c>
      <c r="F355" s="162">
        <f ca="1">IFERROR(df_inflation[[#This Row],[3 yr. Annual Change in CPI]] + $F$8, "")</f>
        <v>0.11052807058876833</v>
      </c>
    </row>
    <row r="356" spans="2:6" x14ac:dyDescent="0.25">
      <c r="B356" s="17">
        <v>27668</v>
      </c>
      <c r="C356" s="161">
        <v>54.9</v>
      </c>
      <c r="D356" s="13">
        <f>YEAR(df_inflation[[#This Row],[Calendar Date]])</f>
        <v>1975</v>
      </c>
      <c r="E356" s="162">
        <f ca="1">IFERROR( (df_inflation[[#This Row],[CPIAUCSL]] / OFFSET(df_inflation[[#This Row],[CPIAUCSL]], -36, 0))^(1/$E$8) - 1, "")</f>
        <v>9.1658073906935922E-2</v>
      </c>
      <c r="F356" s="162">
        <f ca="1">IFERROR(df_inflation[[#This Row],[3 yr. Annual Change in CPI]] + $F$8, "")</f>
        <v>0.11165807390693593</v>
      </c>
    </row>
    <row r="357" spans="2:6" x14ac:dyDescent="0.25">
      <c r="B357" s="17">
        <v>27699</v>
      </c>
      <c r="C357" s="161">
        <v>55.3</v>
      </c>
      <c r="D357" s="13">
        <f>YEAR(df_inflation[[#This Row],[Calendar Date]])</f>
        <v>1975</v>
      </c>
      <c r="E357" s="162">
        <f ca="1">IFERROR( (df_inflation[[#This Row],[CPIAUCSL]] / OFFSET(df_inflation[[#This Row],[CPIAUCSL]], -36, 0))^(1/$E$8) - 1, "")</f>
        <v>9.2579610581424943E-2</v>
      </c>
      <c r="F357" s="162">
        <f ca="1">IFERROR(df_inflation[[#This Row],[3 yr. Annual Change in CPI]] + $F$8, "")</f>
        <v>0.11257961058142495</v>
      </c>
    </row>
    <row r="358" spans="2:6" x14ac:dyDescent="0.25">
      <c r="B358" s="17">
        <v>27729</v>
      </c>
      <c r="C358" s="161">
        <v>55.6</v>
      </c>
      <c r="D358" s="13">
        <f>YEAR(df_inflation[[#This Row],[Calendar Date]])</f>
        <v>1975</v>
      </c>
      <c r="E358" s="162">
        <f ca="1">IFERROR( (df_inflation[[#This Row],[CPIAUCSL]] / OFFSET(df_inflation[[#This Row],[CPIAUCSL]], -36, 0))^(1/$E$8) - 1, "")</f>
        <v>9.3692634046095069E-2</v>
      </c>
      <c r="F358" s="162">
        <f ca="1">IFERROR(df_inflation[[#This Row],[3 yr. Annual Change in CPI]] + $F$8, "")</f>
        <v>0.11369263404609507</v>
      </c>
    </row>
    <row r="359" spans="2:6" x14ac:dyDescent="0.25">
      <c r="B359" s="17">
        <v>27760</v>
      </c>
      <c r="C359" s="161">
        <v>55.8</v>
      </c>
      <c r="D359" s="13">
        <f>YEAR(df_inflation[[#This Row],[Calendar Date]])</f>
        <v>1976</v>
      </c>
      <c r="E359" s="162">
        <f ca="1">IFERROR( (df_inflation[[#This Row],[CPIAUCSL]] / OFFSET(df_inflation[[#This Row],[CPIAUCSL]], -36, 0))^(1/$E$8) - 1, "")</f>
        <v>9.3290165000885716E-2</v>
      </c>
      <c r="F359" s="162">
        <f ca="1">IFERROR(df_inflation[[#This Row],[3 yr. Annual Change in CPI]] + $F$8, "")</f>
        <v>0.11329016500088572</v>
      </c>
    </row>
    <row r="360" spans="2:6" x14ac:dyDescent="0.25">
      <c r="B360" s="17">
        <v>27791</v>
      </c>
      <c r="C360" s="161">
        <v>55.9</v>
      </c>
      <c r="D360" s="13">
        <f>YEAR(df_inflation[[#This Row],[Calendar Date]])</f>
        <v>1976</v>
      </c>
      <c r="E360" s="162">
        <f ca="1">IFERROR( (df_inflation[[#This Row],[CPIAUCSL]] / OFFSET(df_inflation[[#This Row],[CPIAUCSL]], -36, 0))^(1/$E$8) - 1, "")</f>
        <v>9.1392883061105934E-2</v>
      </c>
      <c r="F360" s="162">
        <f ca="1">IFERROR(df_inflation[[#This Row],[3 yr. Annual Change in CPI]] + $F$8, "")</f>
        <v>0.11139288306110594</v>
      </c>
    </row>
    <row r="361" spans="2:6" x14ac:dyDescent="0.25">
      <c r="B361" s="17">
        <v>27820</v>
      </c>
      <c r="C361" s="161">
        <v>56</v>
      </c>
      <c r="D361" s="13">
        <f>YEAR(df_inflation[[#This Row],[Calendar Date]])</f>
        <v>1976</v>
      </c>
      <c r="E361" s="162">
        <f ca="1">IFERROR( (df_inflation[[#This Row],[CPIAUCSL]] / OFFSET(df_inflation[[#This Row],[CPIAUCSL]], -36, 0))^(1/$E$8) - 1, "")</f>
        <v>8.8677964177928281E-2</v>
      </c>
      <c r="F361" s="162">
        <f ca="1">IFERROR(df_inflation[[#This Row],[3 yr. Annual Change in CPI]] + $F$8, "")</f>
        <v>0.10867796417792829</v>
      </c>
    </row>
    <row r="362" spans="2:6" x14ac:dyDescent="0.25">
      <c r="B362" s="17">
        <v>27851</v>
      </c>
      <c r="C362" s="161">
        <v>56.1</v>
      </c>
      <c r="D362" s="13">
        <f>YEAR(df_inflation[[#This Row],[Calendar Date]])</f>
        <v>1976</v>
      </c>
      <c r="E362" s="162">
        <f ca="1">IFERROR( (df_inflation[[#This Row],[CPIAUCSL]] / OFFSET(df_inflation[[#This Row],[CPIAUCSL]], -36, 0))^(1/$E$8) - 1, "")</f>
        <v>8.6827139443645729E-2</v>
      </c>
      <c r="F362" s="162">
        <f ca="1">IFERROR(df_inflation[[#This Row],[3 yr. Annual Change in CPI]] + $F$8, "")</f>
        <v>0.10682713944364573</v>
      </c>
    </row>
    <row r="363" spans="2:6" x14ac:dyDescent="0.25">
      <c r="B363" s="17">
        <v>27881</v>
      </c>
      <c r="C363" s="161">
        <v>56.4</v>
      </c>
      <c r="D363" s="13">
        <f>YEAR(df_inflation[[#This Row],[Calendar Date]])</f>
        <v>1976</v>
      </c>
      <c r="E363" s="162">
        <f ca="1">IFERROR( (df_inflation[[#This Row],[CPIAUCSL]] / OFFSET(df_inflation[[#This Row],[CPIAUCSL]], -36, 0))^(1/$E$8) - 1, "")</f>
        <v>8.710508682074769E-2</v>
      </c>
      <c r="F363" s="162">
        <f ca="1">IFERROR(df_inflation[[#This Row],[3 yr. Annual Change in CPI]] + $F$8, "")</f>
        <v>0.10710508682074769</v>
      </c>
    </row>
    <row r="364" spans="2:6" x14ac:dyDescent="0.25">
      <c r="B364" s="17">
        <v>27912</v>
      </c>
      <c r="C364" s="161">
        <v>56.7</v>
      </c>
      <c r="D364" s="13">
        <f>YEAR(df_inflation[[#This Row],[Calendar Date]])</f>
        <v>1976</v>
      </c>
      <c r="E364" s="162">
        <f ca="1">IFERROR( (df_inflation[[#This Row],[CPIAUCSL]] / OFFSET(df_inflation[[#This Row],[CPIAUCSL]], -36, 0))^(1/$E$8) - 1, "")</f>
        <v>8.6559708258686863E-2</v>
      </c>
      <c r="F364" s="162">
        <f ca="1">IFERROR(df_inflation[[#This Row],[3 yr. Annual Change in CPI]] + $F$8, "")</f>
        <v>0.10655970825868687</v>
      </c>
    </row>
    <row r="365" spans="2:6" x14ac:dyDescent="0.25">
      <c r="B365" s="17">
        <v>27942</v>
      </c>
      <c r="C365" s="161">
        <v>57</v>
      </c>
      <c r="D365" s="13">
        <f>YEAR(df_inflation[[#This Row],[Calendar Date]])</f>
        <v>1976</v>
      </c>
      <c r="E365" s="162">
        <f ca="1">IFERROR( (df_inflation[[#This Row],[CPIAUCSL]] / OFFSET(df_inflation[[#This Row],[CPIAUCSL]], -36, 0))^(1/$E$8) - 1, "")</f>
        <v>8.8472669440988971E-2</v>
      </c>
      <c r="F365" s="162">
        <f ca="1">IFERROR(df_inflation[[#This Row],[3 yr. Annual Change in CPI]] + $F$8, "")</f>
        <v>0.10847266944098898</v>
      </c>
    </row>
    <row r="366" spans="2:6" x14ac:dyDescent="0.25">
      <c r="B366" s="17">
        <v>27973</v>
      </c>
      <c r="C366" s="161">
        <v>57.3</v>
      </c>
      <c r="D366" s="13">
        <f>YEAR(df_inflation[[#This Row],[Calendar Date]])</f>
        <v>1976</v>
      </c>
      <c r="E366" s="162">
        <f ca="1">IFERROR( (df_inflation[[#This Row],[CPIAUCSL]] / OFFSET(df_inflation[[#This Row],[CPIAUCSL]], -36, 0))^(1/$E$8) - 1, "")</f>
        <v>8.3878752311225213E-2</v>
      </c>
      <c r="F366" s="162">
        <f ca="1">IFERROR(df_inflation[[#This Row],[3 yr. Annual Change in CPI]] + $F$8, "")</f>
        <v>0.10387875231122522</v>
      </c>
    </row>
    <row r="367" spans="2:6" x14ac:dyDescent="0.25">
      <c r="B367" s="17">
        <v>28004</v>
      </c>
      <c r="C367" s="161">
        <v>57.6</v>
      </c>
      <c r="D367" s="13">
        <f>YEAR(df_inflation[[#This Row],[Calendar Date]])</f>
        <v>1976</v>
      </c>
      <c r="E367" s="162">
        <f ca="1">IFERROR( (df_inflation[[#This Row],[CPIAUCSL]] / OFFSET(df_inflation[[#This Row],[CPIAUCSL]], -36, 0))^(1/$E$8) - 1, "")</f>
        <v>8.4163252506320063E-2</v>
      </c>
      <c r="F367" s="162">
        <f ca="1">IFERROR(df_inflation[[#This Row],[3 yr. Annual Change in CPI]] + $F$8, "")</f>
        <v>0.10416325250632007</v>
      </c>
    </row>
    <row r="368" spans="2:6" x14ac:dyDescent="0.25">
      <c r="B368" s="17">
        <v>28034</v>
      </c>
      <c r="C368" s="161">
        <v>57.9</v>
      </c>
      <c r="D368" s="13">
        <f>YEAR(df_inflation[[#This Row],[Calendar Date]])</f>
        <v>1976</v>
      </c>
      <c r="E368" s="162">
        <f ca="1">IFERROR( (df_inflation[[#This Row],[CPIAUCSL]] / OFFSET(df_inflation[[#This Row],[CPIAUCSL]], -36, 0))^(1/$E$8) - 1, "")</f>
        <v>8.2857329203051666E-2</v>
      </c>
      <c r="F368" s="162">
        <f ca="1">IFERROR(df_inflation[[#This Row],[3 yr. Annual Change in CPI]] + $F$8, "")</f>
        <v>0.10285732920305167</v>
      </c>
    </row>
    <row r="369" spans="2:6" x14ac:dyDescent="0.25">
      <c r="B369" s="17">
        <v>28065</v>
      </c>
      <c r="C369" s="161">
        <v>58.1</v>
      </c>
      <c r="D369" s="13">
        <f>YEAR(df_inflation[[#This Row],[Calendar Date]])</f>
        <v>1976</v>
      </c>
      <c r="E369" s="162">
        <f ca="1">IFERROR( (df_inflation[[#This Row],[CPIAUCSL]] / OFFSET(df_inflation[[#This Row],[CPIAUCSL]], -36, 0))^(1/$E$8) - 1, "")</f>
        <v>8.1735665617593378E-2</v>
      </c>
      <c r="F369" s="162">
        <f ca="1">IFERROR(df_inflation[[#This Row],[3 yr. Annual Change in CPI]] + $F$8, "")</f>
        <v>0.10173566561759338</v>
      </c>
    </row>
    <row r="370" spans="2:6" x14ac:dyDescent="0.25">
      <c r="B370" s="17">
        <v>28095</v>
      </c>
      <c r="C370" s="161">
        <v>58.4</v>
      </c>
      <c r="D370" s="13">
        <f>YEAR(df_inflation[[#This Row],[Calendar Date]])</f>
        <v>1976</v>
      </c>
      <c r="E370" s="162">
        <f ca="1">IFERROR( (df_inflation[[#This Row],[CPIAUCSL]] / OFFSET(df_inflation[[#This Row],[CPIAUCSL]], -36, 0))^(1/$E$8) - 1, "")</f>
        <v>8.0464789905143164E-2</v>
      </c>
      <c r="F370" s="162">
        <f ca="1">IFERROR(df_inflation[[#This Row],[3 yr. Annual Change in CPI]] + $F$8, "")</f>
        <v>0.10046478990514317</v>
      </c>
    </row>
    <row r="371" spans="2:6" x14ac:dyDescent="0.25">
      <c r="B371" s="17">
        <v>28126</v>
      </c>
      <c r="C371" s="161">
        <v>58.7</v>
      </c>
      <c r="D371" s="13">
        <f>YEAR(df_inflation[[#This Row],[Calendar Date]])</f>
        <v>1977</v>
      </c>
      <c r="E371" s="162">
        <f ca="1">IFERROR( (df_inflation[[#This Row],[CPIAUCSL]] / OFFSET(df_inflation[[#This Row],[CPIAUCSL]], -36, 0))^(1/$E$8) - 1, "")</f>
        <v>7.8443546808786735E-2</v>
      </c>
      <c r="F371" s="162">
        <f ca="1">IFERROR(df_inflation[[#This Row],[3 yr. Annual Change in CPI]] + $F$8, "")</f>
        <v>9.8443546808786739E-2</v>
      </c>
    </row>
    <row r="372" spans="2:6" x14ac:dyDescent="0.25">
      <c r="B372" s="17">
        <v>28157</v>
      </c>
      <c r="C372" s="161">
        <v>59.3</v>
      </c>
      <c r="D372" s="13">
        <f>YEAR(df_inflation[[#This Row],[Calendar Date]])</f>
        <v>1977</v>
      </c>
      <c r="E372" s="162">
        <f ca="1">IFERROR( (df_inflation[[#This Row],[CPIAUCSL]] / OFFSET(df_inflation[[#This Row],[CPIAUCSL]], -36, 0))^(1/$E$8) - 1, "")</f>
        <v>7.8279091889550179E-2</v>
      </c>
      <c r="F372" s="162">
        <f ca="1">IFERROR(df_inflation[[#This Row],[3 yr. Annual Change in CPI]] + $F$8, "")</f>
        <v>9.8279091889550182E-2</v>
      </c>
    </row>
    <row r="373" spans="2:6" x14ac:dyDescent="0.25">
      <c r="B373" s="17">
        <v>28185</v>
      </c>
      <c r="C373" s="161">
        <v>59.6</v>
      </c>
      <c r="D373" s="13">
        <f>YEAR(df_inflation[[#This Row],[Calendar Date]])</f>
        <v>1977</v>
      </c>
      <c r="E373" s="162">
        <f ca="1">IFERROR( (df_inflation[[#This Row],[CPIAUCSL]] / OFFSET(df_inflation[[#This Row],[CPIAUCSL]], -36, 0))^(1/$E$8) - 1, "")</f>
        <v>7.6315152512621998E-2</v>
      </c>
      <c r="F373" s="162">
        <f ca="1">IFERROR(df_inflation[[#This Row],[3 yr. Annual Change in CPI]] + $F$8, "")</f>
        <v>9.6315152512622002E-2</v>
      </c>
    </row>
    <row r="374" spans="2:6" x14ac:dyDescent="0.25">
      <c r="B374" s="17">
        <v>28216</v>
      </c>
      <c r="C374" s="161">
        <v>60</v>
      </c>
      <c r="D374" s="13">
        <f>YEAR(df_inflation[[#This Row],[Calendar Date]])</f>
        <v>1977</v>
      </c>
      <c r="E374" s="162">
        <f ca="1">IFERROR( (df_inflation[[#This Row],[CPIAUCSL]] / OFFSET(df_inflation[[#This Row],[CPIAUCSL]], -36, 0))^(1/$E$8) - 1, "")</f>
        <v>7.6470314717395738E-2</v>
      </c>
      <c r="F374" s="162">
        <f ca="1">IFERROR(df_inflation[[#This Row],[3 yr. Annual Change in CPI]] + $F$8, "")</f>
        <v>9.6470314717395741E-2</v>
      </c>
    </row>
    <row r="375" spans="2:6" x14ac:dyDescent="0.25">
      <c r="B375" s="17">
        <v>28246</v>
      </c>
      <c r="C375" s="161">
        <v>60.2</v>
      </c>
      <c r="D375" s="13">
        <f>YEAR(df_inflation[[#This Row],[Calendar Date]])</f>
        <v>1977</v>
      </c>
      <c r="E375" s="162">
        <f ca="1">IFERROR( (df_inflation[[#This Row],[CPIAUCSL]] / OFFSET(df_inflation[[#This Row],[CPIAUCSL]], -36, 0))^(1/$E$8) - 1, "")</f>
        <v>7.3956623143073275E-2</v>
      </c>
      <c r="F375" s="162">
        <f ca="1">IFERROR(df_inflation[[#This Row],[3 yr. Annual Change in CPI]] + $F$8, "")</f>
        <v>9.3956623143073278E-2</v>
      </c>
    </row>
    <row r="376" spans="2:6" x14ac:dyDescent="0.25">
      <c r="B376" s="17">
        <v>28277</v>
      </c>
      <c r="C376" s="161">
        <v>60.5</v>
      </c>
      <c r="D376" s="13">
        <f>YEAR(df_inflation[[#This Row],[Calendar Date]])</f>
        <v>1977</v>
      </c>
      <c r="E376" s="162">
        <f ca="1">IFERROR( (df_inflation[[#This Row],[CPIAUCSL]] / OFFSET(df_inflation[[#This Row],[CPIAUCSL]], -36, 0))^(1/$E$8) - 1, "")</f>
        <v>7.2802470292978372E-2</v>
      </c>
      <c r="F376" s="162">
        <f ca="1">IFERROR(df_inflation[[#This Row],[3 yr. Annual Change in CPI]] + $F$8, "")</f>
        <v>9.2802470292978376E-2</v>
      </c>
    </row>
    <row r="377" spans="2:6" x14ac:dyDescent="0.25">
      <c r="B377" s="17">
        <v>28307</v>
      </c>
      <c r="C377" s="161">
        <v>60.8</v>
      </c>
      <c r="D377" s="13">
        <f>YEAR(df_inflation[[#This Row],[Calendar Date]])</f>
        <v>1977</v>
      </c>
      <c r="E377" s="162">
        <f ca="1">IFERROR( (df_inflation[[#This Row],[CPIAUCSL]] / OFFSET(df_inflation[[#This Row],[CPIAUCSL]], -36, 0))^(1/$E$8) - 1, "")</f>
        <v>7.2388677583528738E-2</v>
      </c>
      <c r="F377" s="162">
        <f ca="1">IFERROR(df_inflation[[#This Row],[3 yr. Annual Change in CPI]] + $F$8, "")</f>
        <v>9.2388677583528742E-2</v>
      </c>
    </row>
    <row r="378" spans="2:6" x14ac:dyDescent="0.25">
      <c r="B378" s="17">
        <v>28338</v>
      </c>
      <c r="C378" s="161">
        <v>61.1</v>
      </c>
      <c r="D378" s="13">
        <f>YEAR(df_inflation[[#This Row],[Calendar Date]])</f>
        <v>1977</v>
      </c>
      <c r="E378" s="162">
        <f ca="1">IFERROR( (df_inflation[[#This Row],[CPIAUCSL]] / OFFSET(df_inflation[[#This Row],[CPIAUCSL]], -36, 0))^(1/$E$8) - 1, "")</f>
        <v>6.9827001406306488E-2</v>
      </c>
      <c r="F378" s="162">
        <f ca="1">IFERROR(df_inflation[[#This Row],[3 yr. Annual Change in CPI]] + $F$8, "")</f>
        <v>8.9827001406306492E-2</v>
      </c>
    </row>
    <row r="379" spans="2:6" x14ac:dyDescent="0.25">
      <c r="B379" s="17">
        <v>28369</v>
      </c>
      <c r="C379" s="161">
        <v>61.3</v>
      </c>
      <c r="D379" s="13">
        <f>YEAR(df_inflation[[#This Row],[Calendar Date]])</f>
        <v>1977</v>
      </c>
      <c r="E379" s="162">
        <f ca="1">IFERROR( (df_inflation[[#This Row],[CPIAUCSL]] / OFFSET(df_inflation[[#This Row],[CPIAUCSL]], -36, 0))^(1/$E$8) - 1, "")</f>
        <v>6.6031372634763441E-2</v>
      </c>
      <c r="F379" s="162">
        <f ca="1">IFERROR(df_inflation[[#This Row],[3 yr. Annual Change in CPI]] + $F$8, "")</f>
        <v>8.6031372634763445E-2</v>
      </c>
    </row>
    <row r="380" spans="2:6" x14ac:dyDescent="0.25">
      <c r="B380" s="17">
        <v>28399</v>
      </c>
      <c r="C380" s="161">
        <v>61.6</v>
      </c>
      <c r="D380" s="13">
        <f>YEAR(df_inflation[[#This Row],[Calendar Date]])</f>
        <v>1977</v>
      </c>
      <c r="E380" s="162">
        <f ca="1">IFERROR( (df_inflation[[#This Row],[CPIAUCSL]] / OFFSET(df_inflation[[#This Row],[CPIAUCSL]], -36, 0))^(1/$E$8) - 1, "")</f>
        <v>6.4968703777345205E-2</v>
      </c>
      <c r="F380" s="162">
        <f ca="1">IFERROR(df_inflation[[#This Row],[3 yr. Annual Change in CPI]] + $F$8, "")</f>
        <v>8.4968703777345209E-2</v>
      </c>
    </row>
    <row r="381" spans="2:6" x14ac:dyDescent="0.25">
      <c r="B381" s="17">
        <v>28430</v>
      </c>
      <c r="C381" s="161">
        <v>62</v>
      </c>
      <c r="D381" s="13">
        <f>YEAR(df_inflation[[#This Row],[Calendar Date]])</f>
        <v>1977</v>
      </c>
      <c r="E381" s="162">
        <f ca="1">IFERROR( (df_inflation[[#This Row],[CPIAUCSL]] / OFFSET(df_inflation[[#This Row],[CPIAUCSL]], -36, 0))^(1/$E$8) - 1, "")</f>
        <v>6.3803676285385302E-2</v>
      </c>
      <c r="F381" s="162">
        <f ca="1">IFERROR(df_inflation[[#This Row],[3 yr. Annual Change in CPI]] + $F$8, "")</f>
        <v>8.3803676285385306E-2</v>
      </c>
    </row>
    <row r="382" spans="2:6" x14ac:dyDescent="0.25">
      <c r="B382" s="17">
        <v>28460</v>
      </c>
      <c r="C382" s="161">
        <v>62.3</v>
      </c>
      <c r="D382" s="13">
        <f>YEAR(df_inflation[[#This Row],[Calendar Date]])</f>
        <v>1977</v>
      </c>
      <c r="E382" s="162">
        <f ca="1">IFERROR( (df_inflation[[#This Row],[CPIAUCSL]] / OFFSET(df_inflation[[#This Row],[CPIAUCSL]], -36, 0))^(1/$E$8) - 1, "")</f>
        <v>6.2772307658186088E-2</v>
      </c>
      <c r="F382" s="162">
        <f ca="1">IFERROR(df_inflation[[#This Row],[3 yr. Annual Change in CPI]] + $F$8, "")</f>
        <v>8.2772307658186092E-2</v>
      </c>
    </row>
    <row r="383" spans="2:6" x14ac:dyDescent="0.25">
      <c r="B383" s="17">
        <v>28491</v>
      </c>
      <c r="C383" s="161">
        <v>62.7</v>
      </c>
      <c r="D383" s="13">
        <f>YEAR(df_inflation[[#This Row],[Calendar Date]])</f>
        <v>1978</v>
      </c>
      <c r="E383" s="162">
        <f ca="1">IFERROR( (df_inflation[[#This Row],[CPIAUCSL]] / OFFSET(df_inflation[[#This Row],[CPIAUCSL]], -36, 0))^(1/$E$8) - 1, "")</f>
        <v>6.23198192172989E-2</v>
      </c>
      <c r="F383" s="162">
        <f ca="1">IFERROR(df_inflation[[#This Row],[3 yr. Annual Change in CPI]] + $F$8, "")</f>
        <v>8.2319819217298904E-2</v>
      </c>
    </row>
    <row r="384" spans="2:6" x14ac:dyDescent="0.25">
      <c r="B384" s="17">
        <v>28522</v>
      </c>
      <c r="C384" s="161">
        <v>63</v>
      </c>
      <c r="D384" s="13">
        <f>YEAR(df_inflation[[#This Row],[Calendar Date]])</f>
        <v>1978</v>
      </c>
      <c r="E384" s="162">
        <f ca="1">IFERROR( (df_inflation[[#This Row],[CPIAUCSL]] / OFFSET(df_inflation[[#This Row],[CPIAUCSL]], -36, 0))^(1/$E$8) - 1, "")</f>
        <v>6.1984720828687001E-2</v>
      </c>
      <c r="F384" s="162">
        <f ca="1">IFERROR(df_inflation[[#This Row],[3 yr. Annual Change in CPI]] + $F$8, "")</f>
        <v>8.1984720828687005E-2</v>
      </c>
    </row>
    <row r="385" spans="2:6" x14ac:dyDescent="0.25">
      <c r="B385" s="17">
        <v>28550</v>
      </c>
      <c r="C385" s="161">
        <v>63.4</v>
      </c>
      <c r="D385" s="13">
        <f>YEAR(df_inflation[[#This Row],[Calendar Date]])</f>
        <v>1978</v>
      </c>
      <c r="E385" s="162">
        <f ca="1">IFERROR( (df_inflation[[#This Row],[CPIAUCSL]] / OFFSET(df_inflation[[#This Row],[CPIAUCSL]], -36, 0))^(1/$E$8) - 1, "")</f>
        <v>6.2882145576580895E-2</v>
      </c>
      <c r="F385" s="162">
        <f ca="1">IFERROR(df_inflation[[#This Row],[3 yr. Annual Change in CPI]] + $F$8, "")</f>
        <v>8.2882145576580898E-2</v>
      </c>
    </row>
    <row r="386" spans="2:6" x14ac:dyDescent="0.25">
      <c r="B386" s="17">
        <v>28581</v>
      </c>
      <c r="C386" s="161">
        <v>63.9</v>
      </c>
      <c r="D386" s="13">
        <f>YEAR(df_inflation[[#This Row],[Calendar Date]])</f>
        <v>1978</v>
      </c>
      <c r="E386" s="162">
        <f ca="1">IFERROR( (df_inflation[[#This Row],[CPIAUCSL]] / OFFSET(df_inflation[[#This Row],[CPIAUCSL]], -36, 0))^(1/$E$8) - 1, "")</f>
        <v>6.4326795734786613E-2</v>
      </c>
      <c r="F386" s="162">
        <f ca="1">IFERROR(df_inflation[[#This Row],[3 yr. Annual Change in CPI]] + $F$8, "")</f>
        <v>8.4326795734786616E-2</v>
      </c>
    </row>
    <row r="387" spans="2:6" x14ac:dyDescent="0.25">
      <c r="B387" s="17">
        <v>28611</v>
      </c>
      <c r="C387" s="161">
        <v>64.5</v>
      </c>
      <c r="D387" s="13">
        <f>YEAR(df_inflation[[#This Row],[Calendar Date]])</f>
        <v>1978</v>
      </c>
      <c r="E387" s="162">
        <f ca="1">IFERROR( (df_inflation[[#This Row],[CPIAUCSL]] / OFFSET(df_inflation[[#This Row],[CPIAUCSL]], -36, 0))^(1/$E$8) - 1, "")</f>
        <v>6.6977016567820735E-2</v>
      </c>
      <c r="F387" s="162">
        <f ca="1">IFERROR(df_inflation[[#This Row],[3 yr. Annual Change in CPI]] + $F$8, "")</f>
        <v>8.6977016567820739E-2</v>
      </c>
    </row>
    <row r="388" spans="2:6" x14ac:dyDescent="0.25">
      <c r="B388" s="17">
        <v>28642</v>
      </c>
      <c r="C388" s="161">
        <v>65</v>
      </c>
      <c r="D388" s="13">
        <f>YEAR(df_inflation[[#This Row],[Calendar Date]])</f>
        <v>1978</v>
      </c>
      <c r="E388" s="162">
        <f ca="1">IFERROR( (df_inflation[[#This Row],[CPIAUCSL]] / OFFSET(df_inflation[[#This Row],[CPIAUCSL]], -36, 0))^(1/$E$8) - 1, "")</f>
        <v>6.7054311338923256E-2</v>
      </c>
      <c r="F388" s="162">
        <f ca="1">IFERROR(df_inflation[[#This Row],[3 yr. Annual Change in CPI]] + $F$8, "")</f>
        <v>8.705431133892326E-2</v>
      </c>
    </row>
    <row r="389" spans="2:6" x14ac:dyDescent="0.25">
      <c r="B389" s="17">
        <v>28672</v>
      </c>
      <c r="C389" s="161">
        <v>65.5</v>
      </c>
      <c r="D389" s="13">
        <f>YEAR(df_inflation[[#This Row],[Calendar Date]])</f>
        <v>1978</v>
      </c>
      <c r="E389" s="162">
        <f ca="1">IFERROR( (df_inflation[[#This Row],[CPIAUCSL]] / OFFSET(df_inflation[[#This Row],[CPIAUCSL]], -36, 0))^(1/$E$8) - 1, "")</f>
        <v>6.6471318392961942E-2</v>
      </c>
      <c r="F389" s="162">
        <f ca="1">IFERROR(df_inflation[[#This Row],[3 yr. Annual Change in CPI]] + $F$8, "")</f>
        <v>8.6471318392961946E-2</v>
      </c>
    </row>
    <row r="390" spans="2:6" x14ac:dyDescent="0.25">
      <c r="B390" s="17">
        <v>28703</v>
      </c>
      <c r="C390" s="161">
        <v>65.900000000000006</v>
      </c>
      <c r="D390" s="13">
        <f>YEAR(df_inflation[[#This Row],[Calendar Date]])</f>
        <v>1978</v>
      </c>
      <c r="E390" s="162">
        <f ca="1">IFERROR( (df_inflation[[#This Row],[CPIAUCSL]] / OFFSET(df_inflation[[#This Row],[CPIAUCSL]], -36, 0))^(1/$E$8) - 1, "")</f>
        <v>6.7321790308004559E-2</v>
      </c>
      <c r="F390" s="162">
        <f ca="1">IFERROR(df_inflation[[#This Row],[3 yr. Annual Change in CPI]] + $F$8, "")</f>
        <v>8.7321790308004563E-2</v>
      </c>
    </row>
    <row r="391" spans="2:6" x14ac:dyDescent="0.25">
      <c r="B391" s="17">
        <v>28734</v>
      </c>
      <c r="C391" s="161">
        <v>66.5</v>
      </c>
      <c r="D391" s="13">
        <f>YEAR(df_inflation[[#This Row],[Calendar Date]])</f>
        <v>1978</v>
      </c>
      <c r="E391" s="162">
        <f ca="1">IFERROR( (df_inflation[[#This Row],[CPIAUCSL]] / OFFSET(df_inflation[[#This Row],[CPIAUCSL]], -36, 0))^(1/$E$8) - 1, "")</f>
        <v>6.7930526473439112E-2</v>
      </c>
      <c r="F391" s="162">
        <f ca="1">IFERROR(df_inflation[[#This Row],[3 yr. Annual Change in CPI]] + $F$8, "")</f>
        <v>8.7930526473439116E-2</v>
      </c>
    </row>
    <row r="392" spans="2:6" x14ac:dyDescent="0.25">
      <c r="B392" s="17">
        <v>28764</v>
      </c>
      <c r="C392" s="161">
        <v>67.099999999999994</v>
      </c>
      <c r="D392" s="13">
        <f>YEAR(df_inflation[[#This Row],[Calendar Date]])</f>
        <v>1978</v>
      </c>
      <c r="E392" s="162">
        <f ca="1">IFERROR( (df_inflation[[#This Row],[CPIAUCSL]] / OFFSET(df_inflation[[#This Row],[CPIAUCSL]], -36, 0))^(1/$E$8) - 1, "")</f>
        <v>6.917810999860885E-2</v>
      </c>
      <c r="F392" s="162">
        <f ca="1">IFERROR(df_inflation[[#This Row],[3 yr. Annual Change in CPI]] + $F$8, "")</f>
        <v>8.9178109998608854E-2</v>
      </c>
    </row>
    <row r="393" spans="2:6" x14ac:dyDescent="0.25">
      <c r="B393" s="17">
        <v>28795</v>
      </c>
      <c r="C393" s="161">
        <v>67.5</v>
      </c>
      <c r="D393" s="13">
        <f>YEAR(df_inflation[[#This Row],[Calendar Date]])</f>
        <v>1978</v>
      </c>
      <c r="E393" s="162">
        <f ca="1">IFERROR( (df_inflation[[#This Row],[CPIAUCSL]] / OFFSET(df_inflation[[#This Row],[CPIAUCSL]], -36, 0))^(1/$E$8) - 1, "")</f>
        <v>6.8709197878821682E-2</v>
      </c>
      <c r="F393" s="162">
        <f ca="1">IFERROR(df_inflation[[#This Row],[3 yr. Annual Change in CPI]] + $F$8, "")</f>
        <v>8.8709197878821686E-2</v>
      </c>
    </row>
    <row r="394" spans="2:6" x14ac:dyDescent="0.25">
      <c r="B394" s="17">
        <v>28825</v>
      </c>
      <c r="C394" s="161">
        <v>67.900000000000006</v>
      </c>
      <c r="D394" s="13">
        <f>YEAR(df_inflation[[#This Row],[Calendar Date]])</f>
        <v>1978</v>
      </c>
      <c r="E394" s="162">
        <f ca="1">IFERROR( (df_inflation[[#This Row],[CPIAUCSL]] / OFFSET(df_inflation[[#This Row],[CPIAUCSL]], -36, 0))^(1/$E$8) - 1, "")</f>
        <v>6.888666962272505E-2</v>
      </c>
      <c r="F394" s="162">
        <f ca="1">IFERROR(df_inflation[[#This Row],[3 yr. Annual Change in CPI]] + $F$8, "")</f>
        <v>8.8886669622725054E-2</v>
      </c>
    </row>
    <row r="395" spans="2:6" x14ac:dyDescent="0.25">
      <c r="B395" s="17">
        <v>28856</v>
      </c>
      <c r="C395" s="161">
        <v>68.5</v>
      </c>
      <c r="D395" s="13">
        <f>YEAR(df_inflation[[#This Row],[Calendar Date]])</f>
        <v>1979</v>
      </c>
      <c r="E395" s="162">
        <f ca="1">IFERROR( (df_inflation[[#This Row],[CPIAUCSL]] / OFFSET(df_inflation[[#This Row],[CPIAUCSL]], -36, 0))^(1/$E$8) - 1, "")</f>
        <v>7.0743526743651142E-2</v>
      </c>
      <c r="F395" s="162">
        <f ca="1">IFERROR(df_inflation[[#This Row],[3 yr. Annual Change in CPI]] + $F$8, "")</f>
        <v>9.0743526743651146E-2</v>
      </c>
    </row>
    <row r="396" spans="2:6" x14ac:dyDescent="0.25">
      <c r="B396" s="17">
        <v>28887</v>
      </c>
      <c r="C396" s="161">
        <v>69.2</v>
      </c>
      <c r="D396" s="13">
        <f>YEAR(df_inflation[[#This Row],[Calendar Date]])</f>
        <v>1979</v>
      </c>
      <c r="E396" s="162">
        <f ca="1">IFERROR( (df_inflation[[#This Row],[CPIAUCSL]] / OFFSET(df_inflation[[#This Row],[CPIAUCSL]], -36, 0))^(1/$E$8) - 1, "")</f>
        <v>7.3737437024399055E-2</v>
      </c>
      <c r="F396" s="162">
        <f ca="1">IFERROR(df_inflation[[#This Row],[3 yr. Annual Change in CPI]] + $F$8, "")</f>
        <v>9.3737437024399059E-2</v>
      </c>
    </row>
    <row r="397" spans="2:6" x14ac:dyDescent="0.25">
      <c r="B397" s="17">
        <v>28915</v>
      </c>
      <c r="C397" s="161">
        <v>69.900000000000006</v>
      </c>
      <c r="D397" s="13">
        <f>YEAR(df_inflation[[#This Row],[Calendar Date]])</f>
        <v>1979</v>
      </c>
      <c r="E397" s="162">
        <f ca="1">IFERROR( (df_inflation[[#This Row],[CPIAUCSL]] / OFFSET(df_inflation[[#This Row],[CPIAUCSL]], -36, 0))^(1/$E$8) - 1, "")</f>
        <v>7.6704139914438807E-2</v>
      </c>
      <c r="F397" s="162">
        <f ca="1">IFERROR(df_inflation[[#This Row],[3 yr. Annual Change in CPI]] + $F$8, "")</f>
        <v>9.6704139914438811E-2</v>
      </c>
    </row>
    <row r="398" spans="2:6" x14ac:dyDescent="0.25">
      <c r="B398" s="17">
        <v>28946</v>
      </c>
      <c r="C398" s="161">
        <v>70.599999999999994</v>
      </c>
      <c r="D398" s="13">
        <f>YEAR(df_inflation[[#This Row],[Calendar Date]])</f>
        <v>1979</v>
      </c>
      <c r="E398" s="162">
        <f ca="1">IFERROR( (df_inflation[[#This Row],[CPIAUCSL]] / OFFSET(df_inflation[[#This Row],[CPIAUCSL]], -36, 0))^(1/$E$8) - 1, "")</f>
        <v>7.9644093738443722E-2</v>
      </c>
      <c r="F398" s="162">
        <f ca="1">IFERROR(df_inflation[[#This Row],[3 yr. Annual Change in CPI]] + $F$8, "")</f>
        <v>9.9644093738443726E-2</v>
      </c>
    </row>
    <row r="399" spans="2:6" x14ac:dyDescent="0.25">
      <c r="B399" s="17">
        <v>28976</v>
      </c>
      <c r="C399" s="161">
        <v>71.400000000000006</v>
      </c>
      <c r="D399" s="13">
        <f>YEAR(df_inflation[[#This Row],[Calendar Date]])</f>
        <v>1979</v>
      </c>
      <c r="E399" s="162">
        <f ca="1">IFERROR( (df_inflation[[#This Row],[CPIAUCSL]] / OFFSET(df_inflation[[#This Row],[CPIAUCSL]], -36, 0))^(1/$E$8) - 1, "")</f>
        <v>8.1781879812788727E-2</v>
      </c>
      <c r="F399" s="162">
        <f ca="1">IFERROR(df_inflation[[#This Row],[3 yr. Annual Change in CPI]] + $F$8, "")</f>
        <v>0.10178187981278873</v>
      </c>
    </row>
    <row r="400" spans="2:6" x14ac:dyDescent="0.25">
      <c r="B400" s="17">
        <v>29007</v>
      </c>
      <c r="C400" s="161">
        <v>72.2</v>
      </c>
      <c r="D400" s="13">
        <f>YEAR(df_inflation[[#This Row],[Calendar Date]])</f>
        <v>1979</v>
      </c>
      <c r="E400" s="162">
        <f ca="1">IFERROR( (df_inflation[[#This Row],[CPIAUCSL]] / OFFSET(df_inflation[[#This Row],[CPIAUCSL]], -36, 0))^(1/$E$8) - 1, "")</f>
        <v>8.3888760610107749E-2</v>
      </c>
      <c r="F400" s="162">
        <f ca="1">IFERROR(df_inflation[[#This Row],[3 yr. Annual Change in CPI]] + $F$8, "")</f>
        <v>0.10388876061010775</v>
      </c>
    </row>
    <row r="401" spans="2:6" x14ac:dyDescent="0.25">
      <c r="B401" s="17">
        <v>29037</v>
      </c>
      <c r="C401" s="161">
        <v>73</v>
      </c>
      <c r="D401" s="13">
        <f>YEAR(df_inflation[[#This Row],[Calendar Date]])</f>
        <v>1979</v>
      </c>
      <c r="E401" s="162">
        <f ca="1">IFERROR( (df_inflation[[#This Row],[CPIAUCSL]] / OFFSET(df_inflation[[#This Row],[CPIAUCSL]], -36, 0))^(1/$E$8) - 1, "")</f>
        <v>8.5965432728004831E-2</v>
      </c>
      <c r="F401" s="162">
        <f ca="1">IFERROR(df_inflation[[#This Row],[3 yr. Annual Change in CPI]] + $F$8, "")</f>
        <v>0.10596543272800484</v>
      </c>
    </row>
    <row r="402" spans="2:6" x14ac:dyDescent="0.25">
      <c r="B402" s="17">
        <v>29068</v>
      </c>
      <c r="C402" s="161">
        <v>73.7</v>
      </c>
      <c r="D402" s="13">
        <f>YEAR(df_inflation[[#This Row],[Calendar Date]])</f>
        <v>1979</v>
      </c>
      <c r="E402" s="162">
        <f ca="1">IFERROR( (df_inflation[[#This Row],[CPIAUCSL]] / OFFSET(df_inflation[[#This Row],[CPIAUCSL]], -36, 0))^(1/$E$8) - 1, "")</f>
        <v>8.7520924981837833E-2</v>
      </c>
      <c r="F402" s="162">
        <f ca="1">IFERROR(df_inflation[[#This Row],[3 yr. Annual Change in CPI]] + $F$8, "")</f>
        <v>0.10752092498183784</v>
      </c>
    </row>
    <row r="403" spans="2:6" x14ac:dyDescent="0.25">
      <c r="B403" s="17">
        <v>29099</v>
      </c>
      <c r="C403" s="161">
        <v>74.400000000000006</v>
      </c>
      <c r="D403" s="13">
        <f>YEAR(df_inflation[[#This Row],[Calendar Date]])</f>
        <v>1979</v>
      </c>
      <c r="E403" s="162">
        <f ca="1">IFERROR( (df_inflation[[#This Row],[CPIAUCSL]] / OFFSET(df_inflation[[#This Row],[CPIAUCSL]], -36, 0))^(1/$E$8) - 1, "")</f>
        <v>8.9055846181262277E-2</v>
      </c>
      <c r="F403" s="162">
        <f ca="1">IFERROR(df_inflation[[#This Row],[3 yr. Annual Change in CPI]] + $F$8, "")</f>
        <v>0.10905584618126228</v>
      </c>
    </row>
    <row r="404" spans="2:6" x14ac:dyDescent="0.25">
      <c r="B404" s="17">
        <v>29129</v>
      </c>
      <c r="C404" s="161">
        <v>75.2</v>
      </c>
      <c r="D404" s="13">
        <f>YEAR(df_inflation[[#This Row],[Calendar Date]])</f>
        <v>1979</v>
      </c>
      <c r="E404" s="162">
        <f ca="1">IFERROR( (df_inflation[[#This Row],[CPIAUCSL]] / OFFSET(df_inflation[[#This Row],[CPIAUCSL]], -36, 0))^(1/$E$8) - 1, "")</f>
        <v>9.1054451650135482E-2</v>
      </c>
      <c r="F404" s="162">
        <f ca="1">IFERROR(df_inflation[[#This Row],[3 yr. Annual Change in CPI]] + $F$8, "")</f>
        <v>0.11105445165013549</v>
      </c>
    </row>
    <row r="405" spans="2:6" x14ac:dyDescent="0.25">
      <c r="B405" s="17">
        <v>29160</v>
      </c>
      <c r="C405" s="161">
        <v>76</v>
      </c>
      <c r="D405" s="13">
        <f>YEAR(df_inflation[[#This Row],[Calendar Date]])</f>
        <v>1979</v>
      </c>
      <c r="E405" s="162">
        <f ca="1">IFERROR( (df_inflation[[#This Row],[CPIAUCSL]] / OFFSET(df_inflation[[#This Row],[CPIAUCSL]], -36, 0))^(1/$E$8) - 1, "")</f>
        <v>9.3652004521289856E-2</v>
      </c>
      <c r="F405" s="162">
        <f ca="1">IFERROR(df_inflation[[#This Row],[3 yr. Annual Change in CPI]] + $F$8, "")</f>
        <v>0.11365200452128986</v>
      </c>
    </row>
    <row r="406" spans="2:6" x14ac:dyDescent="0.25">
      <c r="B406" s="17">
        <v>29190</v>
      </c>
      <c r="C406" s="161">
        <v>76.900000000000006</v>
      </c>
      <c r="D406" s="13">
        <f>YEAR(df_inflation[[#This Row],[Calendar Date]])</f>
        <v>1979</v>
      </c>
      <c r="E406" s="162">
        <f ca="1">IFERROR( (df_inflation[[#This Row],[CPIAUCSL]] / OFFSET(df_inflation[[#This Row],[CPIAUCSL]], -36, 0))^(1/$E$8) - 1, "")</f>
        <v>9.6068838670267054E-2</v>
      </c>
      <c r="F406" s="162">
        <f ca="1">IFERROR(df_inflation[[#This Row],[3 yr. Annual Change in CPI]] + $F$8, "")</f>
        <v>0.11606883867026706</v>
      </c>
    </row>
    <row r="407" spans="2:6" x14ac:dyDescent="0.25">
      <c r="B407" s="17">
        <v>29221</v>
      </c>
      <c r="C407" s="161">
        <v>78</v>
      </c>
      <c r="D407" s="13">
        <f>YEAR(df_inflation[[#This Row],[Calendar Date]])</f>
        <v>1980</v>
      </c>
      <c r="E407" s="162">
        <f ca="1">IFERROR( (df_inflation[[#This Row],[CPIAUCSL]] / OFFSET(df_inflation[[#This Row],[CPIAUCSL]], -36, 0))^(1/$E$8) - 1, "")</f>
        <v>9.9390974154445644E-2</v>
      </c>
      <c r="F407" s="162">
        <f ca="1">IFERROR(df_inflation[[#This Row],[3 yr. Annual Change in CPI]] + $F$8, "")</f>
        <v>0.11939097415444565</v>
      </c>
    </row>
    <row r="408" spans="2:6" x14ac:dyDescent="0.25">
      <c r="B408" s="17">
        <v>29252</v>
      </c>
      <c r="C408" s="161">
        <v>79</v>
      </c>
      <c r="D408" s="13">
        <f>YEAR(df_inflation[[#This Row],[Calendar Date]])</f>
        <v>1980</v>
      </c>
      <c r="E408" s="162">
        <f ca="1">IFERROR( (df_inflation[[#This Row],[CPIAUCSL]] / OFFSET(df_inflation[[#This Row],[CPIAUCSL]], -36, 0))^(1/$E$8) - 1, "")</f>
        <v>0.10033298630824516</v>
      </c>
      <c r="F408" s="162">
        <f ca="1">IFERROR(df_inflation[[#This Row],[3 yr. Annual Change in CPI]] + $F$8, "")</f>
        <v>0.12033298630824517</v>
      </c>
    </row>
    <row r="409" spans="2:6" x14ac:dyDescent="0.25">
      <c r="B409" s="17">
        <v>29281</v>
      </c>
      <c r="C409" s="161">
        <v>80.099999999999994</v>
      </c>
      <c r="D409" s="13">
        <f>YEAR(df_inflation[[#This Row],[Calendar Date]])</f>
        <v>1980</v>
      </c>
      <c r="E409" s="162">
        <f ca="1">IFERROR( (df_inflation[[#This Row],[CPIAUCSL]] / OFFSET(df_inflation[[#This Row],[CPIAUCSL]], -36, 0))^(1/$E$8) - 1, "")</f>
        <v>0.1035586488532998</v>
      </c>
      <c r="F409" s="162">
        <f ca="1">IFERROR(df_inflation[[#This Row],[3 yr. Annual Change in CPI]] + $F$8, "")</f>
        <v>0.1235586488532998</v>
      </c>
    </row>
    <row r="410" spans="2:6" x14ac:dyDescent="0.25">
      <c r="B410" s="17">
        <v>29312</v>
      </c>
      <c r="C410" s="161">
        <v>80.900000000000006</v>
      </c>
      <c r="D410" s="13">
        <f>YEAR(df_inflation[[#This Row],[Calendar Date]])</f>
        <v>1980</v>
      </c>
      <c r="E410" s="162">
        <f ca="1">IFERROR( (df_inflation[[#This Row],[CPIAUCSL]] / OFFSET(df_inflation[[#This Row],[CPIAUCSL]], -36, 0))^(1/$E$8) - 1, "")</f>
        <v>0.10475444359191033</v>
      </c>
      <c r="F410" s="162">
        <f ca="1">IFERROR(df_inflation[[#This Row],[3 yr. Annual Change in CPI]] + $F$8, "")</f>
        <v>0.12475444359191033</v>
      </c>
    </row>
    <row r="411" spans="2:6" x14ac:dyDescent="0.25">
      <c r="B411" s="17">
        <v>29342</v>
      </c>
      <c r="C411" s="161">
        <v>81.7</v>
      </c>
      <c r="D411" s="13">
        <f>YEAR(df_inflation[[#This Row],[Calendar Date]])</f>
        <v>1980</v>
      </c>
      <c r="E411" s="162">
        <f ca="1">IFERROR( (df_inflation[[#This Row],[CPIAUCSL]] / OFFSET(df_inflation[[#This Row],[CPIAUCSL]], -36, 0))^(1/$E$8) - 1, "")</f>
        <v>0.10715524489384998</v>
      </c>
      <c r="F411" s="162">
        <f ca="1">IFERROR(df_inflation[[#This Row],[3 yr. Annual Change in CPI]] + $F$8, "")</f>
        <v>0.12715524489384997</v>
      </c>
    </row>
    <row r="412" spans="2:6" x14ac:dyDescent="0.25">
      <c r="B412" s="17">
        <v>29373</v>
      </c>
      <c r="C412" s="161">
        <v>82.5</v>
      </c>
      <c r="D412" s="13">
        <f>YEAR(df_inflation[[#This Row],[Calendar Date]])</f>
        <v>1980</v>
      </c>
      <c r="E412" s="162">
        <f ca="1">IFERROR( (df_inflation[[#This Row],[CPIAUCSL]] / OFFSET(df_inflation[[#This Row],[CPIAUCSL]], -36, 0))^(1/$E$8) - 1, "")</f>
        <v>0.10891823393038824</v>
      </c>
      <c r="F412" s="162">
        <f ca="1">IFERROR(df_inflation[[#This Row],[3 yr. Annual Change in CPI]] + $F$8, "")</f>
        <v>0.12891823393038823</v>
      </c>
    </row>
    <row r="413" spans="2:6" x14ac:dyDescent="0.25">
      <c r="B413" s="17">
        <v>29403</v>
      </c>
      <c r="C413" s="161">
        <v>82.6</v>
      </c>
      <c r="D413" s="13">
        <f>YEAR(df_inflation[[#This Row],[Calendar Date]])</f>
        <v>1980</v>
      </c>
      <c r="E413" s="162">
        <f ca="1">IFERROR( (df_inflation[[#This Row],[CPIAUCSL]] / OFFSET(df_inflation[[#This Row],[CPIAUCSL]], -36, 0))^(1/$E$8) - 1, "")</f>
        <v>0.10753847623109936</v>
      </c>
      <c r="F413" s="162">
        <f ca="1">IFERROR(df_inflation[[#This Row],[3 yr. Annual Change in CPI]] + $F$8, "")</f>
        <v>0.12753847623109935</v>
      </c>
    </row>
    <row r="414" spans="2:6" x14ac:dyDescent="0.25">
      <c r="B414" s="17">
        <v>29434</v>
      </c>
      <c r="C414" s="161">
        <v>83.2</v>
      </c>
      <c r="D414" s="13">
        <f>YEAR(df_inflation[[#This Row],[Calendar Date]])</f>
        <v>1980</v>
      </c>
      <c r="E414" s="162">
        <f ca="1">IFERROR( (df_inflation[[#This Row],[CPIAUCSL]] / OFFSET(df_inflation[[#This Row],[CPIAUCSL]], -36, 0))^(1/$E$8) - 1, "")</f>
        <v>0.10839367461184812</v>
      </c>
      <c r="F414" s="162">
        <f ca="1">IFERROR(df_inflation[[#This Row],[3 yr. Annual Change in CPI]] + $F$8, "")</f>
        <v>0.12839367461184811</v>
      </c>
    </row>
    <row r="415" spans="2:6" x14ac:dyDescent="0.25">
      <c r="B415" s="17">
        <v>29465</v>
      </c>
      <c r="C415" s="161">
        <v>83.9</v>
      </c>
      <c r="D415" s="13">
        <f>YEAR(df_inflation[[#This Row],[Calendar Date]])</f>
        <v>1980</v>
      </c>
      <c r="E415" s="162">
        <f ca="1">IFERROR( (df_inflation[[#This Row],[CPIAUCSL]] / OFFSET(df_inflation[[#This Row],[CPIAUCSL]], -36, 0))^(1/$E$8) - 1, "")</f>
        <v>0.11028335424690461</v>
      </c>
      <c r="F415" s="162">
        <f ca="1">IFERROR(df_inflation[[#This Row],[3 yr. Annual Change in CPI]] + $F$8, "")</f>
        <v>0.1302833542469046</v>
      </c>
    </row>
    <row r="416" spans="2:6" x14ac:dyDescent="0.25">
      <c r="B416" s="17">
        <v>29495</v>
      </c>
      <c r="C416" s="161">
        <v>84.7</v>
      </c>
      <c r="D416" s="13">
        <f>YEAR(df_inflation[[#This Row],[Calendar Date]])</f>
        <v>1980</v>
      </c>
      <c r="E416" s="162">
        <f ca="1">IFERROR( (df_inflation[[#This Row],[CPIAUCSL]] / OFFSET(df_inflation[[#This Row],[CPIAUCSL]], -36, 0))^(1/$E$8) - 1, "")</f>
        <v>0.11199004528465784</v>
      </c>
      <c r="F416" s="162">
        <f ca="1">IFERROR(df_inflation[[#This Row],[3 yr. Annual Change in CPI]] + $F$8, "")</f>
        <v>0.13199004528465783</v>
      </c>
    </row>
    <row r="417" spans="2:6" x14ac:dyDescent="0.25">
      <c r="B417" s="17">
        <v>29526</v>
      </c>
      <c r="C417" s="161">
        <v>85.6</v>
      </c>
      <c r="D417" s="13">
        <f>YEAR(df_inflation[[#This Row],[Calendar Date]])</f>
        <v>1980</v>
      </c>
      <c r="E417" s="162">
        <f ca="1">IFERROR( (df_inflation[[#This Row],[CPIAUCSL]] / OFFSET(df_inflation[[#This Row],[CPIAUCSL]], -36, 0))^(1/$E$8) - 1, "")</f>
        <v>0.11350975243082084</v>
      </c>
      <c r="F417" s="162">
        <f ca="1">IFERROR(df_inflation[[#This Row],[3 yr. Annual Change in CPI]] + $F$8, "")</f>
        <v>0.13350975243082083</v>
      </c>
    </row>
    <row r="418" spans="2:6" x14ac:dyDescent="0.25">
      <c r="B418" s="17">
        <v>29556</v>
      </c>
      <c r="C418" s="161">
        <v>86.4</v>
      </c>
      <c r="D418" s="13">
        <f>YEAR(df_inflation[[#This Row],[Calendar Date]])</f>
        <v>1980</v>
      </c>
      <c r="E418" s="162">
        <f ca="1">IFERROR( (df_inflation[[#This Row],[CPIAUCSL]] / OFFSET(df_inflation[[#This Row],[CPIAUCSL]], -36, 0))^(1/$E$8) - 1, "")</f>
        <v>0.11517210806087474</v>
      </c>
      <c r="F418" s="162">
        <f ca="1">IFERROR(df_inflation[[#This Row],[3 yr. Annual Change in CPI]] + $F$8, "")</f>
        <v>0.13517210806087473</v>
      </c>
    </row>
    <row r="419" spans="2:6" x14ac:dyDescent="0.25">
      <c r="B419" s="17">
        <v>29587</v>
      </c>
      <c r="C419" s="161">
        <v>87.2</v>
      </c>
      <c r="D419" s="13">
        <f>YEAR(df_inflation[[#This Row],[Calendar Date]])</f>
        <v>1981</v>
      </c>
      <c r="E419" s="162">
        <f ca="1">IFERROR( (df_inflation[[#This Row],[CPIAUCSL]] / OFFSET(df_inflation[[#This Row],[CPIAUCSL]], -36, 0))^(1/$E$8) - 1, "")</f>
        <v>0.11621961000525793</v>
      </c>
      <c r="F419" s="162">
        <f ca="1">IFERROR(df_inflation[[#This Row],[3 yr. Annual Change in CPI]] + $F$8, "")</f>
        <v>0.13621961000525792</v>
      </c>
    </row>
    <row r="420" spans="2:6" x14ac:dyDescent="0.25">
      <c r="B420" s="17">
        <v>29618</v>
      </c>
      <c r="C420" s="161">
        <v>88</v>
      </c>
      <c r="D420" s="13">
        <f>YEAR(df_inflation[[#This Row],[Calendar Date]])</f>
        <v>1981</v>
      </c>
      <c r="E420" s="162">
        <f ca="1">IFERROR( (df_inflation[[#This Row],[CPIAUCSL]] / OFFSET(df_inflation[[#This Row],[CPIAUCSL]], -36, 0))^(1/$E$8) - 1, "")</f>
        <v>0.11784273227127939</v>
      </c>
      <c r="F420" s="162">
        <f ca="1">IFERROR(df_inflation[[#This Row],[3 yr. Annual Change in CPI]] + $F$8, "")</f>
        <v>0.13784273227127938</v>
      </c>
    </row>
    <row r="421" spans="2:6" x14ac:dyDescent="0.25">
      <c r="B421" s="17">
        <v>29646</v>
      </c>
      <c r="C421" s="161">
        <v>88.6</v>
      </c>
      <c r="D421" s="13">
        <f>YEAR(df_inflation[[#This Row],[Calendar Date]])</f>
        <v>1981</v>
      </c>
      <c r="E421" s="162">
        <f ca="1">IFERROR( (df_inflation[[#This Row],[CPIAUCSL]] / OFFSET(df_inflation[[#This Row],[CPIAUCSL]], -36, 0))^(1/$E$8) - 1, "")</f>
        <v>0.11801634974004571</v>
      </c>
      <c r="F421" s="162">
        <f ca="1">IFERROR(df_inflation[[#This Row],[3 yr. Annual Change in CPI]] + $F$8, "")</f>
        <v>0.1380163497400457</v>
      </c>
    </row>
    <row r="422" spans="2:6" x14ac:dyDescent="0.25">
      <c r="B422" s="17">
        <v>29677</v>
      </c>
      <c r="C422" s="161">
        <v>89.1</v>
      </c>
      <c r="D422" s="13">
        <f>YEAR(df_inflation[[#This Row],[Calendar Date]])</f>
        <v>1981</v>
      </c>
      <c r="E422" s="162">
        <f ca="1">IFERROR( (df_inflation[[#This Row],[CPIAUCSL]] / OFFSET(df_inflation[[#This Row],[CPIAUCSL]], -36, 0))^(1/$E$8) - 1, "")</f>
        <v>0.11718633591819438</v>
      </c>
      <c r="F422" s="162">
        <f ca="1">IFERROR(df_inflation[[#This Row],[3 yr. Annual Change in CPI]] + $F$8, "")</f>
        <v>0.13718633591819437</v>
      </c>
    </row>
    <row r="423" spans="2:6" x14ac:dyDescent="0.25">
      <c r="B423" s="17">
        <v>29707</v>
      </c>
      <c r="C423" s="161">
        <v>89.7</v>
      </c>
      <c r="D423" s="13">
        <f>YEAR(df_inflation[[#This Row],[Calendar Date]])</f>
        <v>1981</v>
      </c>
      <c r="E423" s="162">
        <f ca="1">IFERROR( (df_inflation[[#This Row],[CPIAUCSL]] / OFFSET(df_inflation[[#This Row],[CPIAUCSL]], -36, 0))^(1/$E$8) - 1, "")</f>
        <v>0.11620571761759413</v>
      </c>
      <c r="F423" s="162">
        <f ca="1">IFERROR(df_inflation[[#This Row],[3 yr. Annual Change in CPI]] + $F$8, "")</f>
        <v>0.13620571761759412</v>
      </c>
    </row>
    <row r="424" spans="2:6" x14ac:dyDescent="0.25">
      <c r="B424" s="17">
        <v>29738</v>
      </c>
      <c r="C424" s="161">
        <v>90.5</v>
      </c>
      <c r="D424" s="13">
        <f>YEAR(df_inflation[[#This Row],[Calendar Date]])</f>
        <v>1981</v>
      </c>
      <c r="E424" s="162">
        <f ca="1">IFERROR( (df_inflation[[#This Row],[CPIAUCSL]] / OFFSET(df_inflation[[#This Row],[CPIAUCSL]], -36, 0))^(1/$E$8) - 1, "")</f>
        <v>0.11663629720933688</v>
      </c>
      <c r="F424" s="162">
        <f ca="1">IFERROR(df_inflation[[#This Row],[3 yr. Annual Change in CPI]] + $F$8, "")</f>
        <v>0.13663629720933687</v>
      </c>
    </row>
    <row r="425" spans="2:6" x14ac:dyDescent="0.25">
      <c r="B425" s="17">
        <v>29768</v>
      </c>
      <c r="C425" s="161">
        <v>91.5</v>
      </c>
      <c r="D425" s="13">
        <f>YEAR(df_inflation[[#This Row],[Calendar Date]])</f>
        <v>1981</v>
      </c>
      <c r="E425" s="162">
        <f ca="1">IFERROR( (df_inflation[[#This Row],[CPIAUCSL]] / OFFSET(df_inflation[[#This Row],[CPIAUCSL]], -36, 0))^(1/$E$8) - 1, "")</f>
        <v>0.11787505387697239</v>
      </c>
      <c r="F425" s="162">
        <f ca="1">IFERROR(df_inflation[[#This Row],[3 yr. Annual Change in CPI]] + $F$8, "")</f>
        <v>0.13787505387697238</v>
      </c>
    </row>
    <row r="426" spans="2:6" x14ac:dyDescent="0.25">
      <c r="B426" s="17">
        <v>29799</v>
      </c>
      <c r="C426" s="161">
        <v>92.2</v>
      </c>
      <c r="D426" s="13">
        <f>YEAR(df_inflation[[#This Row],[Calendar Date]])</f>
        <v>1981</v>
      </c>
      <c r="E426" s="162">
        <f ca="1">IFERROR( (df_inflation[[#This Row],[CPIAUCSL]] / OFFSET(df_inflation[[#This Row],[CPIAUCSL]], -36, 0))^(1/$E$8) - 1, "")</f>
        <v>0.11844638159198917</v>
      </c>
      <c r="F426" s="162">
        <f ca="1">IFERROR(df_inflation[[#This Row],[3 yr. Annual Change in CPI]] + $F$8, "")</f>
        <v>0.13844638159198916</v>
      </c>
    </row>
    <row r="427" spans="2:6" x14ac:dyDescent="0.25">
      <c r="B427" s="17">
        <v>29830</v>
      </c>
      <c r="C427" s="161">
        <v>93.1</v>
      </c>
      <c r="D427" s="13">
        <f>YEAR(df_inflation[[#This Row],[Calendar Date]])</f>
        <v>1981</v>
      </c>
      <c r="E427" s="162">
        <f ca="1">IFERROR( (df_inflation[[#This Row],[CPIAUCSL]] / OFFSET(df_inflation[[#This Row],[CPIAUCSL]], -36, 0))^(1/$E$8) - 1, "")</f>
        <v>0.1186889420813968</v>
      </c>
      <c r="F427" s="162">
        <f ca="1">IFERROR(df_inflation[[#This Row],[3 yr. Annual Change in CPI]] + $F$8, "")</f>
        <v>0.13868894208139679</v>
      </c>
    </row>
    <row r="428" spans="2:6" x14ac:dyDescent="0.25">
      <c r="B428" s="17">
        <v>29860</v>
      </c>
      <c r="C428" s="161">
        <v>93.4</v>
      </c>
      <c r="D428" s="13">
        <f>YEAR(df_inflation[[#This Row],[Calendar Date]])</f>
        <v>1981</v>
      </c>
      <c r="E428" s="162">
        <f ca="1">IFERROR( (df_inflation[[#This Row],[CPIAUCSL]] / OFFSET(df_inflation[[#This Row],[CPIAUCSL]], -36, 0))^(1/$E$8) - 1, "")</f>
        <v>0.11654128311361789</v>
      </c>
      <c r="F428" s="162">
        <f ca="1">IFERROR(df_inflation[[#This Row],[3 yr. Annual Change in CPI]] + $F$8, "")</f>
        <v>0.13654128311361788</v>
      </c>
    </row>
    <row r="429" spans="2:6" x14ac:dyDescent="0.25">
      <c r="B429" s="17">
        <v>29891</v>
      </c>
      <c r="C429" s="161">
        <v>93.8</v>
      </c>
      <c r="D429" s="13">
        <f>YEAR(df_inflation[[#This Row],[Calendar Date]])</f>
        <v>1981</v>
      </c>
      <c r="E429" s="162">
        <f ca="1">IFERROR( (df_inflation[[#This Row],[CPIAUCSL]] / OFFSET(df_inflation[[#This Row],[CPIAUCSL]], -36, 0))^(1/$E$8) - 1, "")</f>
        <v>0.11591989872214326</v>
      </c>
      <c r="F429" s="162">
        <f ca="1">IFERROR(df_inflation[[#This Row],[3 yr. Annual Change in CPI]] + $F$8, "")</f>
        <v>0.13591989872214325</v>
      </c>
    </row>
    <row r="430" spans="2:6" x14ac:dyDescent="0.25">
      <c r="B430" s="17">
        <v>29921</v>
      </c>
      <c r="C430" s="161">
        <v>94.1</v>
      </c>
      <c r="D430" s="13">
        <f>YEAR(df_inflation[[#This Row],[Calendar Date]])</f>
        <v>1981</v>
      </c>
      <c r="E430" s="162">
        <f ca="1">IFERROR( (df_inflation[[#This Row],[CPIAUCSL]] / OFFSET(df_inflation[[#This Row],[CPIAUCSL]], -36, 0))^(1/$E$8) - 1, "")</f>
        <v>0.11491035659669935</v>
      </c>
      <c r="F430" s="162">
        <f ca="1">IFERROR(df_inflation[[#This Row],[3 yr. Annual Change in CPI]] + $F$8, "")</f>
        <v>0.13491035659669934</v>
      </c>
    </row>
    <row r="431" spans="2:6" x14ac:dyDescent="0.25">
      <c r="B431" s="17">
        <v>29952</v>
      </c>
      <c r="C431" s="161">
        <v>94.4</v>
      </c>
      <c r="D431" s="13">
        <f>YEAR(df_inflation[[#This Row],[Calendar Date]])</f>
        <v>1982</v>
      </c>
      <c r="E431" s="162">
        <f ca="1">IFERROR( (df_inflation[[#This Row],[CPIAUCSL]] / OFFSET(df_inflation[[#This Row],[CPIAUCSL]], -36, 0))^(1/$E$8) - 1, "")</f>
        <v>0.11282568483395172</v>
      </c>
      <c r="F431" s="162">
        <f ca="1">IFERROR(df_inflation[[#This Row],[3 yr. Annual Change in CPI]] + $F$8, "")</f>
        <v>0.13282568483395171</v>
      </c>
    </row>
    <row r="432" spans="2:6" x14ac:dyDescent="0.25">
      <c r="B432" s="17">
        <v>29983</v>
      </c>
      <c r="C432" s="161">
        <v>94.7</v>
      </c>
      <c r="D432" s="13">
        <f>YEAR(df_inflation[[#This Row],[Calendar Date]])</f>
        <v>1982</v>
      </c>
      <c r="E432" s="162">
        <f ca="1">IFERROR( (df_inflation[[#This Row],[CPIAUCSL]] / OFFSET(df_inflation[[#This Row],[CPIAUCSL]], -36, 0))^(1/$E$8) - 1, "")</f>
        <v>0.11023426860844698</v>
      </c>
      <c r="F432" s="162">
        <f ca="1">IFERROR(df_inflation[[#This Row],[3 yr. Annual Change in CPI]] + $F$8, "")</f>
        <v>0.13023426860844697</v>
      </c>
    </row>
    <row r="433" spans="2:6" x14ac:dyDescent="0.25">
      <c r="B433" s="17">
        <v>30011</v>
      </c>
      <c r="C433" s="161">
        <v>94.7</v>
      </c>
      <c r="D433" s="13">
        <f>YEAR(df_inflation[[#This Row],[Calendar Date]])</f>
        <v>1982</v>
      </c>
      <c r="E433" s="162">
        <f ca="1">IFERROR( (df_inflation[[#This Row],[CPIAUCSL]] / OFFSET(df_inflation[[#This Row],[CPIAUCSL]], -36, 0))^(1/$E$8) - 1, "")</f>
        <v>0.1065157527718541</v>
      </c>
      <c r="F433" s="162">
        <f ca="1">IFERROR(df_inflation[[#This Row],[3 yr. Annual Change in CPI]] + $F$8, "")</f>
        <v>0.12651575277185409</v>
      </c>
    </row>
    <row r="434" spans="2:6" x14ac:dyDescent="0.25">
      <c r="B434" s="17">
        <v>30042</v>
      </c>
      <c r="C434" s="161">
        <v>95</v>
      </c>
      <c r="D434" s="13">
        <f>YEAR(df_inflation[[#This Row],[Calendar Date]])</f>
        <v>1982</v>
      </c>
      <c r="E434" s="162">
        <f ca="1">IFERROR( (df_inflation[[#This Row],[CPIAUCSL]] / OFFSET(df_inflation[[#This Row],[CPIAUCSL]], -36, 0))^(1/$E$8) - 1, "")</f>
        <v>0.10400990054587456</v>
      </c>
      <c r="F434" s="162">
        <f ca="1">IFERROR(df_inflation[[#This Row],[3 yr. Annual Change in CPI]] + $F$8, "")</f>
        <v>0.12400990054587456</v>
      </c>
    </row>
    <row r="435" spans="2:6" x14ac:dyDescent="0.25">
      <c r="B435" s="17">
        <v>30072</v>
      </c>
      <c r="C435" s="161">
        <v>95.9</v>
      </c>
      <c r="D435" s="13">
        <f>YEAR(df_inflation[[#This Row],[Calendar Date]])</f>
        <v>1982</v>
      </c>
      <c r="E435" s="162">
        <f ca="1">IFERROR( (df_inflation[[#This Row],[CPIAUCSL]] / OFFSET(df_inflation[[#This Row],[CPIAUCSL]], -36, 0))^(1/$E$8) - 1, "")</f>
        <v>0.10333348426245448</v>
      </c>
      <c r="F435" s="162">
        <f ca="1">IFERROR(df_inflation[[#This Row],[3 yr. Annual Change in CPI]] + $F$8, "")</f>
        <v>0.12333348426245448</v>
      </c>
    </row>
    <row r="436" spans="2:6" x14ac:dyDescent="0.25">
      <c r="B436" s="17">
        <v>30103</v>
      </c>
      <c r="C436" s="161">
        <v>97</v>
      </c>
      <c r="D436" s="13">
        <f>YEAR(df_inflation[[#This Row],[Calendar Date]])</f>
        <v>1982</v>
      </c>
      <c r="E436" s="162">
        <f ca="1">IFERROR( (df_inflation[[#This Row],[CPIAUCSL]] / OFFSET(df_inflation[[#This Row],[CPIAUCSL]], -36, 0))^(1/$E$8) - 1, "")</f>
        <v>0.10343014788770266</v>
      </c>
      <c r="F436" s="162">
        <f ca="1">IFERROR(df_inflation[[#This Row],[3 yr. Annual Change in CPI]] + $F$8, "")</f>
        <v>0.12343014788770267</v>
      </c>
    </row>
    <row r="437" spans="2:6" x14ac:dyDescent="0.25">
      <c r="B437" s="17">
        <v>30133</v>
      </c>
      <c r="C437" s="161">
        <v>97.5</v>
      </c>
      <c r="D437" s="13">
        <f>YEAR(df_inflation[[#This Row],[Calendar Date]])</f>
        <v>1982</v>
      </c>
      <c r="E437" s="162">
        <f ca="1">IFERROR( (df_inflation[[#This Row],[CPIAUCSL]] / OFFSET(df_inflation[[#This Row],[CPIAUCSL]], -36, 0))^(1/$E$8) - 1, "")</f>
        <v>0.10127027862279903</v>
      </c>
      <c r="F437" s="162">
        <f ca="1">IFERROR(df_inflation[[#This Row],[3 yr. Annual Change in CPI]] + $F$8, "")</f>
        <v>0.12127027862279903</v>
      </c>
    </row>
    <row r="438" spans="2:6" x14ac:dyDescent="0.25">
      <c r="B438" s="17">
        <v>30164</v>
      </c>
      <c r="C438" s="161">
        <v>97.7</v>
      </c>
      <c r="D438" s="13">
        <f>YEAR(df_inflation[[#This Row],[Calendar Date]])</f>
        <v>1982</v>
      </c>
      <c r="E438" s="162">
        <f ca="1">IFERROR( (df_inflation[[#This Row],[CPIAUCSL]] / OFFSET(df_inflation[[#This Row],[CPIAUCSL]], -36, 0))^(1/$E$8) - 1, "")</f>
        <v>9.8522673759484203E-2</v>
      </c>
      <c r="F438" s="162">
        <f ca="1">IFERROR(df_inflation[[#This Row],[3 yr. Annual Change in CPI]] + $F$8, "")</f>
        <v>0.11852267375948421</v>
      </c>
    </row>
    <row r="439" spans="2:6" x14ac:dyDescent="0.25">
      <c r="B439" s="17">
        <v>30195</v>
      </c>
      <c r="C439" s="161">
        <v>97.7</v>
      </c>
      <c r="D439" s="13">
        <f>YEAR(df_inflation[[#This Row],[Calendar Date]])</f>
        <v>1982</v>
      </c>
      <c r="E439" s="162">
        <f ca="1">IFERROR( (df_inflation[[#This Row],[CPIAUCSL]] / OFFSET(df_inflation[[#This Row],[CPIAUCSL]], -36, 0))^(1/$E$8) - 1, "")</f>
        <v>9.5066624529348775E-2</v>
      </c>
      <c r="F439" s="162">
        <f ca="1">IFERROR(df_inflation[[#This Row],[3 yr. Annual Change in CPI]] + $F$8, "")</f>
        <v>0.11506662452934878</v>
      </c>
    </row>
    <row r="440" spans="2:6" x14ac:dyDescent="0.25">
      <c r="B440" s="17">
        <v>30225</v>
      </c>
      <c r="C440" s="161">
        <v>98.1</v>
      </c>
      <c r="D440" s="13">
        <f>YEAR(df_inflation[[#This Row],[Calendar Date]])</f>
        <v>1982</v>
      </c>
      <c r="E440" s="162">
        <f ca="1">IFERROR( (df_inflation[[#This Row],[CPIAUCSL]] / OFFSET(df_inflation[[#This Row],[CPIAUCSL]], -36, 0))^(1/$E$8) - 1, "")</f>
        <v>9.2656672693136821E-2</v>
      </c>
      <c r="F440" s="162">
        <f ca="1">IFERROR(df_inflation[[#This Row],[3 yr. Annual Change in CPI]] + $F$8, "")</f>
        <v>0.11265667269313683</v>
      </c>
    </row>
    <row r="441" spans="2:6" x14ac:dyDescent="0.25">
      <c r="B441" s="17">
        <v>30256</v>
      </c>
      <c r="C441" s="161">
        <v>98</v>
      </c>
      <c r="D441" s="13">
        <f>YEAR(df_inflation[[#This Row],[Calendar Date]])</f>
        <v>1982</v>
      </c>
      <c r="E441" s="162">
        <f ca="1">IFERROR( (df_inflation[[#This Row],[CPIAUCSL]] / OFFSET(df_inflation[[#This Row],[CPIAUCSL]], -36, 0))^(1/$E$8) - 1, "")</f>
        <v>8.8439166634804556E-2</v>
      </c>
      <c r="F441" s="162">
        <f ca="1">IFERROR(df_inflation[[#This Row],[3 yr. Annual Change in CPI]] + $F$8, "")</f>
        <v>0.10843916663480456</v>
      </c>
    </row>
    <row r="442" spans="2:6" x14ac:dyDescent="0.25">
      <c r="B442" s="17">
        <v>30286</v>
      </c>
      <c r="C442" s="161">
        <v>97.7</v>
      </c>
      <c r="D442" s="13">
        <f>YEAR(df_inflation[[#This Row],[Calendar Date]])</f>
        <v>1982</v>
      </c>
      <c r="E442" s="162">
        <f ca="1">IFERROR( (df_inflation[[#This Row],[CPIAUCSL]] / OFFSET(df_inflation[[#This Row],[CPIAUCSL]], -36, 0))^(1/$E$8) - 1, "")</f>
        <v>8.3068873221386896E-2</v>
      </c>
      <c r="F442" s="162">
        <f ca="1">IFERROR(df_inflation[[#This Row],[3 yr. Annual Change in CPI]] + $F$8, "")</f>
        <v>0.1030688732213869</v>
      </c>
    </row>
    <row r="443" spans="2:6" x14ac:dyDescent="0.25">
      <c r="B443" s="17">
        <v>30317</v>
      </c>
      <c r="C443" s="161">
        <v>97.9</v>
      </c>
      <c r="D443" s="13">
        <f>YEAR(df_inflation[[#This Row],[Calendar Date]])</f>
        <v>1983</v>
      </c>
      <c r="E443" s="162">
        <f ca="1">IFERROR( (df_inflation[[#This Row],[CPIAUCSL]] / OFFSET(df_inflation[[#This Row],[CPIAUCSL]], -36, 0))^(1/$E$8) - 1, "")</f>
        <v>7.8688452811712217E-2</v>
      </c>
      <c r="F443" s="162">
        <f ca="1">IFERROR(df_inflation[[#This Row],[3 yr. Annual Change in CPI]] + $F$8, "")</f>
        <v>9.8688452811712221E-2</v>
      </c>
    </row>
    <row r="444" spans="2:6" x14ac:dyDescent="0.25">
      <c r="B444" s="17">
        <v>30348</v>
      </c>
      <c r="C444" s="161">
        <v>98</v>
      </c>
      <c r="D444" s="13">
        <f>YEAR(df_inflation[[#This Row],[Calendar Date]])</f>
        <v>1983</v>
      </c>
      <c r="E444" s="162">
        <f ca="1">IFERROR( (df_inflation[[#This Row],[CPIAUCSL]] / OFFSET(df_inflation[[#This Row],[CPIAUCSL]], -36, 0))^(1/$E$8) - 1, "")</f>
        <v>7.4483279084264886E-2</v>
      </c>
      <c r="F444" s="162">
        <f ca="1">IFERROR(df_inflation[[#This Row],[3 yr. Annual Change in CPI]] + $F$8, "")</f>
        <v>9.448327908426489E-2</v>
      </c>
    </row>
    <row r="445" spans="2:6" x14ac:dyDescent="0.25">
      <c r="B445" s="17">
        <v>30376</v>
      </c>
      <c r="C445" s="161">
        <v>98.1</v>
      </c>
      <c r="D445" s="13">
        <f>YEAR(df_inflation[[#This Row],[Calendar Date]])</f>
        <v>1983</v>
      </c>
      <c r="E445" s="162">
        <f ca="1">IFERROR( (df_inflation[[#This Row],[CPIAUCSL]] / OFFSET(df_inflation[[#This Row],[CPIAUCSL]], -36, 0))^(1/$E$8) - 1, "")</f>
        <v>6.9905689746800004E-2</v>
      </c>
      <c r="F445" s="162">
        <f ca="1">IFERROR(df_inflation[[#This Row],[3 yr. Annual Change in CPI]] + $F$8, "")</f>
        <v>8.9905689746800008E-2</v>
      </c>
    </row>
    <row r="446" spans="2:6" x14ac:dyDescent="0.25">
      <c r="B446" s="17">
        <v>30407</v>
      </c>
      <c r="C446" s="161">
        <v>98.8</v>
      </c>
      <c r="D446" s="13">
        <f>YEAR(df_inflation[[#This Row],[Calendar Date]])</f>
        <v>1983</v>
      </c>
      <c r="E446" s="162">
        <f ca="1">IFERROR( (df_inflation[[#This Row],[CPIAUCSL]] / OFFSET(df_inflation[[#This Row],[CPIAUCSL]], -36, 0))^(1/$E$8) - 1, "")</f>
        <v>6.8897696094028849E-2</v>
      </c>
      <c r="F446" s="162">
        <f ca="1">IFERROR(df_inflation[[#This Row],[3 yr. Annual Change in CPI]] + $F$8, "")</f>
        <v>8.8897696094028852E-2</v>
      </c>
    </row>
    <row r="447" spans="2:6" x14ac:dyDescent="0.25">
      <c r="B447" s="17">
        <v>30437</v>
      </c>
      <c r="C447" s="161">
        <v>99.2</v>
      </c>
      <c r="D447" s="13">
        <f>YEAR(df_inflation[[#This Row],[Calendar Date]])</f>
        <v>1983</v>
      </c>
      <c r="E447" s="162">
        <f ca="1">IFERROR( (df_inflation[[#This Row],[CPIAUCSL]] / OFFSET(df_inflation[[#This Row],[CPIAUCSL]], -36, 0))^(1/$E$8) - 1, "")</f>
        <v>6.6833239320227333E-2</v>
      </c>
      <c r="F447" s="162">
        <f ca="1">IFERROR(df_inflation[[#This Row],[3 yr. Annual Change in CPI]] + $F$8, "")</f>
        <v>8.6833239320227337E-2</v>
      </c>
    </row>
    <row r="448" spans="2:6" x14ac:dyDescent="0.25">
      <c r="B448" s="17">
        <v>30468</v>
      </c>
      <c r="C448" s="161">
        <v>99.4</v>
      </c>
      <c r="D448" s="13">
        <f>YEAR(df_inflation[[#This Row],[Calendar Date]])</f>
        <v>1983</v>
      </c>
      <c r="E448" s="162">
        <f ca="1">IFERROR( (df_inflation[[#This Row],[CPIAUCSL]] / OFFSET(df_inflation[[#This Row],[CPIAUCSL]], -36, 0))^(1/$E$8) - 1, "")</f>
        <v>6.4087835961210926E-2</v>
      </c>
      <c r="F448" s="162">
        <f ca="1">IFERROR(df_inflation[[#This Row],[3 yr. Annual Change in CPI]] + $F$8, "")</f>
        <v>8.408783596121093E-2</v>
      </c>
    </row>
    <row r="449" spans="2:6" x14ac:dyDescent="0.25">
      <c r="B449" s="17">
        <v>30498</v>
      </c>
      <c r="C449" s="161">
        <v>99.8</v>
      </c>
      <c r="D449" s="13">
        <f>YEAR(df_inflation[[#This Row],[Calendar Date]])</f>
        <v>1983</v>
      </c>
      <c r="E449" s="162">
        <f ca="1">IFERROR( (df_inflation[[#This Row],[CPIAUCSL]] / OFFSET(df_inflation[[#This Row],[CPIAUCSL]], -36, 0))^(1/$E$8) - 1, "")</f>
        <v>6.508311062647465E-2</v>
      </c>
      <c r="F449" s="162">
        <f ca="1">IFERROR(df_inflation[[#This Row],[3 yr. Annual Change in CPI]] + $F$8, "")</f>
        <v>8.5083110626474653E-2</v>
      </c>
    </row>
    <row r="450" spans="2:6" x14ac:dyDescent="0.25">
      <c r="B450" s="17">
        <v>30529</v>
      </c>
      <c r="C450" s="161">
        <v>100.1</v>
      </c>
      <c r="D450" s="13">
        <f>YEAR(df_inflation[[#This Row],[Calendar Date]])</f>
        <v>1983</v>
      </c>
      <c r="E450" s="162">
        <f ca="1">IFERROR( (df_inflation[[#This Row],[CPIAUCSL]] / OFFSET(df_inflation[[#This Row],[CPIAUCSL]], -36, 0))^(1/$E$8) - 1, "")</f>
        <v>6.3580216278751545E-2</v>
      </c>
      <c r="F450" s="162">
        <f ca="1">IFERROR(df_inflation[[#This Row],[3 yr. Annual Change in CPI]] + $F$8, "")</f>
        <v>8.3580216278751548E-2</v>
      </c>
    </row>
    <row r="451" spans="2:6" x14ac:dyDescent="0.25">
      <c r="B451" s="17">
        <v>30560</v>
      </c>
      <c r="C451" s="161">
        <v>100.4</v>
      </c>
      <c r="D451" s="13">
        <f>YEAR(df_inflation[[#This Row],[Calendar Date]])</f>
        <v>1983</v>
      </c>
      <c r="E451" s="162">
        <f ca="1">IFERROR( (df_inflation[[#This Row],[CPIAUCSL]] / OFFSET(df_inflation[[#This Row],[CPIAUCSL]], -36, 0))^(1/$E$8) - 1, "")</f>
        <v>6.1672538660881848E-2</v>
      </c>
      <c r="F451" s="162">
        <f ca="1">IFERROR(df_inflation[[#This Row],[3 yr. Annual Change in CPI]] + $F$8, "")</f>
        <v>8.1672538660881852E-2</v>
      </c>
    </row>
    <row r="452" spans="2:6" x14ac:dyDescent="0.25">
      <c r="B452" s="17">
        <v>30590</v>
      </c>
      <c r="C452" s="161">
        <v>100.8</v>
      </c>
      <c r="D452" s="13">
        <f>YEAR(df_inflation[[#This Row],[Calendar Date]])</f>
        <v>1983</v>
      </c>
      <c r="E452" s="162">
        <f ca="1">IFERROR( (df_inflation[[#This Row],[CPIAUCSL]] / OFFSET(df_inflation[[#This Row],[CPIAUCSL]], -36, 0))^(1/$E$8) - 1, "")</f>
        <v>5.9723033318446639E-2</v>
      </c>
      <c r="F452" s="162">
        <f ca="1">IFERROR(df_inflation[[#This Row],[3 yr. Annual Change in CPI]] + $F$8, "")</f>
        <v>7.9723033318446643E-2</v>
      </c>
    </row>
    <row r="453" spans="2:6" x14ac:dyDescent="0.25">
      <c r="B453" s="17">
        <v>30621</v>
      </c>
      <c r="C453" s="161">
        <v>101.1</v>
      </c>
      <c r="D453" s="13">
        <f>YEAR(df_inflation[[#This Row],[Calendar Date]])</f>
        <v>1983</v>
      </c>
      <c r="E453" s="162">
        <f ca="1">IFERROR( (df_inflation[[#This Row],[CPIAUCSL]] / OFFSET(df_inflation[[#This Row],[CPIAUCSL]], -36, 0))^(1/$E$8) - 1, "")</f>
        <v>5.7042535316037091E-2</v>
      </c>
      <c r="F453" s="162">
        <f ca="1">IFERROR(df_inflation[[#This Row],[3 yr. Annual Change in CPI]] + $F$8, "")</f>
        <v>7.7042535316037095E-2</v>
      </c>
    </row>
    <row r="454" spans="2:6" x14ac:dyDescent="0.25">
      <c r="B454" s="17">
        <v>30651</v>
      </c>
      <c r="C454" s="161">
        <v>101.4</v>
      </c>
      <c r="D454" s="13">
        <f>YEAR(df_inflation[[#This Row],[Calendar Date]])</f>
        <v>1983</v>
      </c>
      <c r="E454" s="162">
        <f ca="1">IFERROR( (df_inflation[[#This Row],[CPIAUCSL]] / OFFSET(df_inflation[[#This Row],[CPIAUCSL]], -36, 0))^(1/$E$8) - 1, "")</f>
        <v>5.4811212181391511E-2</v>
      </c>
      <c r="F454" s="162">
        <f ca="1">IFERROR(df_inflation[[#This Row],[3 yr. Annual Change in CPI]] + $F$8, "")</f>
        <v>7.4811212181391515E-2</v>
      </c>
    </row>
    <row r="455" spans="2:6" x14ac:dyDescent="0.25">
      <c r="B455" s="17">
        <v>30682</v>
      </c>
      <c r="C455" s="161">
        <v>102.1</v>
      </c>
      <c r="D455" s="13">
        <f>YEAR(df_inflation[[#This Row],[Calendar Date]])</f>
        <v>1984</v>
      </c>
      <c r="E455" s="162">
        <f ca="1">IFERROR( (df_inflation[[#This Row],[CPIAUCSL]] / OFFSET(df_inflation[[#This Row],[CPIAUCSL]], -36, 0))^(1/$E$8) - 1, "")</f>
        <v>5.3989826805321162E-2</v>
      </c>
      <c r="F455" s="162">
        <f ca="1">IFERROR(df_inflation[[#This Row],[3 yr. Annual Change in CPI]] + $F$8, "")</f>
        <v>7.3989826805321166E-2</v>
      </c>
    </row>
    <row r="456" spans="2:6" x14ac:dyDescent="0.25">
      <c r="B456" s="17">
        <v>30713</v>
      </c>
      <c r="C456" s="161">
        <v>102.6</v>
      </c>
      <c r="D456" s="13">
        <f>YEAR(df_inflation[[#This Row],[Calendar Date]])</f>
        <v>1984</v>
      </c>
      <c r="E456" s="162">
        <f ca="1">IFERROR( (df_inflation[[#This Row],[CPIAUCSL]] / OFFSET(df_inflation[[#This Row],[CPIAUCSL]], -36, 0))^(1/$E$8) - 1, "")</f>
        <v>5.2498687370273744E-2</v>
      </c>
      <c r="F456" s="162">
        <f ca="1">IFERROR(df_inflation[[#This Row],[3 yr. Annual Change in CPI]] + $F$8, "")</f>
        <v>7.2498687370273748E-2</v>
      </c>
    </row>
    <row r="457" spans="2:6" x14ac:dyDescent="0.25">
      <c r="B457" s="17">
        <v>30742</v>
      </c>
      <c r="C457" s="161">
        <v>102.9</v>
      </c>
      <c r="D457" s="13">
        <f>YEAR(df_inflation[[#This Row],[Calendar Date]])</f>
        <v>1984</v>
      </c>
      <c r="E457" s="162">
        <f ca="1">IFERROR( (df_inflation[[#This Row],[CPIAUCSL]] / OFFSET(df_inflation[[#This Row],[CPIAUCSL]], -36, 0))^(1/$E$8) - 1, "")</f>
        <v>5.1139970830172743E-2</v>
      </c>
      <c r="F457" s="162">
        <f ca="1">IFERROR(df_inflation[[#This Row],[3 yr. Annual Change in CPI]] + $F$8, "")</f>
        <v>7.1139970830172747E-2</v>
      </c>
    </row>
    <row r="458" spans="2:6" x14ac:dyDescent="0.25">
      <c r="B458" s="17">
        <v>30773</v>
      </c>
      <c r="C458" s="161">
        <v>103.3</v>
      </c>
      <c r="D458" s="13">
        <f>YEAR(df_inflation[[#This Row],[Calendar Date]])</f>
        <v>1984</v>
      </c>
      <c r="E458" s="162">
        <f ca="1">IFERROR( (df_inflation[[#This Row],[CPIAUCSL]] / OFFSET(df_inflation[[#This Row],[CPIAUCSL]], -36, 0))^(1/$E$8) - 1, "")</f>
        <v>5.0527774795820379E-2</v>
      </c>
      <c r="F458" s="162">
        <f ca="1">IFERROR(df_inflation[[#This Row],[3 yr. Annual Change in CPI]] + $F$8, "")</f>
        <v>7.0527774795820383E-2</v>
      </c>
    </row>
    <row r="459" spans="2:6" x14ac:dyDescent="0.25">
      <c r="B459" s="17">
        <v>30803</v>
      </c>
      <c r="C459" s="161">
        <v>103.5</v>
      </c>
      <c r="D459" s="13">
        <f>YEAR(df_inflation[[#This Row],[Calendar Date]])</f>
        <v>1984</v>
      </c>
      <c r="E459" s="162">
        <f ca="1">IFERROR( (df_inflation[[#This Row],[CPIAUCSL]] / OFFSET(df_inflation[[#This Row],[CPIAUCSL]], -36, 0))^(1/$E$8) - 1, "")</f>
        <v>4.8856246288386806E-2</v>
      </c>
      <c r="F459" s="162">
        <f ca="1">IFERROR(df_inflation[[#This Row],[3 yr. Annual Change in CPI]] + $F$8, "")</f>
        <v>6.885624628838681E-2</v>
      </c>
    </row>
    <row r="460" spans="2:6" x14ac:dyDescent="0.25">
      <c r="B460" s="17">
        <v>30834</v>
      </c>
      <c r="C460" s="161">
        <v>103.7</v>
      </c>
      <c r="D460" s="13">
        <f>YEAR(df_inflation[[#This Row],[Calendar Date]])</f>
        <v>1984</v>
      </c>
      <c r="E460" s="162">
        <f ca="1">IFERROR( (df_inflation[[#This Row],[CPIAUCSL]] / OFFSET(df_inflation[[#This Row],[CPIAUCSL]], -36, 0))^(1/$E$8) - 1, "")</f>
        <v>4.6429704008876582E-2</v>
      </c>
      <c r="F460" s="162">
        <f ca="1">IFERROR(df_inflation[[#This Row],[3 yr. Annual Change in CPI]] + $F$8, "")</f>
        <v>6.6429704008876586E-2</v>
      </c>
    </row>
    <row r="461" spans="2:6" x14ac:dyDescent="0.25">
      <c r="B461" s="17">
        <v>30864</v>
      </c>
      <c r="C461" s="161">
        <v>104.1</v>
      </c>
      <c r="D461" s="13">
        <f>YEAR(df_inflation[[#This Row],[Calendar Date]])</f>
        <v>1984</v>
      </c>
      <c r="E461" s="162">
        <f ca="1">IFERROR( (df_inflation[[#This Row],[CPIAUCSL]] / OFFSET(df_inflation[[#This Row],[CPIAUCSL]], -36, 0))^(1/$E$8) - 1, "")</f>
        <v>4.3942419753355333E-2</v>
      </c>
      <c r="F461" s="162">
        <f ca="1">IFERROR(df_inflation[[#This Row],[3 yr. Annual Change in CPI]] + $F$8, "")</f>
        <v>6.3942419753355337E-2</v>
      </c>
    </row>
    <row r="462" spans="2:6" x14ac:dyDescent="0.25">
      <c r="B462" s="17">
        <v>30895</v>
      </c>
      <c r="C462" s="161">
        <v>104.4</v>
      </c>
      <c r="D462" s="13">
        <f>YEAR(df_inflation[[#This Row],[Calendar Date]])</f>
        <v>1984</v>
      </c>
      <c r="E462" s="162">
        <f ca="1">IFERROR( (df_inflation[[#This Row],[CPIAUCSL]] / OFFSET(df_inflation[[#This Row],[CPIAUCSL]], -36, 0))^(1/$E$8) - 1, "")</f>
        <v>4.2293091518330828E-2</v>
      </c>
      <c r="F462" s="162">
        <f ca="1">IFERROR(df_inflation[[#This Row],[3 yr. Annual Change in CPI]] + $F$8, "")</f>
        <v>6.2293091518330831E-2</v>
      </c>
    </row>
    <row r="463" spans="2:6" x14ac:dyDescent="0.25">
      <c r="B463" s="17">
        <v>30926</v>
      </c>
      <c r="C463" s="161">
        <v>104.7</v>
      </c>
      <c r="D463" s="13">
        <f>YEAR(df_inflation[[#This Row],[Calendar Date]])</f>
        <v>1984</v>
      </c>
      <c r="E463" s="162">
        <f ca="1">IFERROR( (df_inflation[[#This Row],[CPIAUCSL]] / OFFSET(df_inflation[[#This Row],[CPIAUCSL]], -36, 0))^(1/$E$8) - 1, "")</f>
        <v>3.9917771883865028E-2</v>
      </c>
      <c r="F463" s="162">
        <f ca="1">IFERROR(df_inflation[[#This Row],[3 yr. Annual Change in CPI]] + $F$8, "")</f>
        <v>5.9917771883865031E-2</v>
      </c>
    </row>
    <row r="464" spans="2:6" x14ac:dyDescent="0.25">
      <c r="B464" s="17">
        <v>30956</v>
      </c>
      <c r="C464" s="161">
        <v>105.1</v>
      </c>
      <c r="D464" s="13">
        <f>YEAR(df_inflation[[#This Row],[Calendar Date]])</f>
        <v>1984</v>
      </c>
      <c r="E464" s="162">
        <f ca="1">IFERROR( (df_inflation[[#This Row],[CPIAUCSL]] / OFFSET(df_inflation[[#This Row],[CPIAUCSL]], -36, 0))^(1/$E$8) - 1, "")</f>
        <v>4.0124389076775735E-2</v>
      </c>
      <c r="F464" s="162">
        <f ca="1">IFERROR(df_inflation[[#This Row],[3 yr. Annual Change in CPI]] + $F$8, "")</f>
        <v>6.0124389076775739E-2</v>
      </c>
    </row>
    <row r="465" spans="2:6" x14ac:dyDescent="0.25">
      <c r="B465" s="17">
        <v>30987</v>
      </c>
      <c r="C465" s="161">
        <v>105.3</v>
      </c>
      <c r="D465" s="13">
        <f>YEAR(df_inflation[[#This Row],[Calendar Date]])</f>
        <v>1984</v>
      </c>
      <c r="E465" s="162">
        <f ca="1">IFERROR( (df_inflation[[#This Row],[CPIAUCSL]] / OFFSET(df_inflation[[#This Row],[CPIAUCSL]], -36, 0))^(1/$E$8) - 1, "")</f>
        <v>3.9302194411873881E-2</v>
      </c>
      <c r="F465" s="162">
        <f ca="1">IFERROR(df_inflation[[#This Row],[3 yr. Annual Change in CPI]] + $F$8, "")</f>
        <v>5.9302194411873885E-2</v>
      </c>
    </row>
    <row r="466" spans="2:6" x14ac:dyDescent="0.25">
      <c r="B466" s="17">
        <v>31017</v>
      </c>
      <c r="C466" s="161">
        <v>105.5</v>
      </c>
      <c r="D466" s="13">
        <f>YEAR(df_inflation[[#This Row],[Calendar Date]])</f>
        <v>1984</v>
      </c>
      <c r="E466" s="162">
        <f ca="1">IFERROR( (df_inflation[[#This Row],[CPIAUCSL]] / OFFSET(df_inflation[[#This Row],[CPIAUCSL]], -36, 0))^(1/$E$8) - 1, "")</f>
        <v>3.8853431673090411E-2</v>
      </c>
      <c r="F466" s="162">
        <f ca="1">IFERROR(df_inflation[[#This Row],[3 yr. Annual Change in CPI]] + $F$8, "")</f>
        <v>5.8853431673090414E-2</v>
      </c>
    </row>
    <row r="467" spans="2:6" x14ac:dyDescent="0.25">
      <c r="B467" s="17">
        <v>31048</v>
      </c>
      <c r="C467" s="161">
        <v>105.7</v>
      </c>
      <c r="D467" s="13">
        <f>YEAR(df_inflation[[#This Row],[Calendar Date]])</f>
        <v>1985</v>
      </c>
      <c r="E467" s="162">
        <f ca="1">IFERROR( (df_inflation[[#This Row],[CPIAUCSL]] / OFFSET(df_inflation[[#This Row],[CPIAUCSL]], -36, 0))^(1/$E$8) - 1, "")</f>
        <v>3.8407136886000171E-2</v>
      </c>
      <c r="F467" s="162">
        <f ca="1">IFERROR(df_inflation[[#This Row],[3 yr. Annual Change in CPI]] + $F$8, "")</f>
        <v>5.8407136886000174E-2</v>
      </c>
    </row>
    <row r="468" spans="2:6" x14ac:dyDescent="0.25">
      <c r="B468" s="17">
        <v>31079</v>
      </c>
      <c r="C468" s="161">
        <v>106.3</v>
      </c>
      <c r="D468" s="13">
        <f>YEAR(df_inflation[[#This Row],[Calendar Date]])</f>
        <v>1985</v>
      </c>
      <c r="E468" s="162">
        <f ca="1">IFERROR( (df_inflation[[#This Row],[CPIAUCSL]] / OFFSET(df_inflation[[#This Row],[CPIAUCSL]], -36, 0))^(1/$E$8) - 1, "")</f>
        <v>3.926849455503767E-2</v>
      </c>
      <c r="F468" s="162">
        <f ca="1">IFERROR(df_inflation[[#This Row],[3 yr. Annual Change in CPI]] + $F$8, "")</f>
        <v>5.9268494555037673E-2</v>
      </c>
    </row>
    <row r="469" spans="2:6" x14ac:dyDescent="0.25">
      <c r="B469" s="17">
        <v>31107</v>
      </c>
      <c r="C469" s="161">
        <v>106.8</v>
      </c>
      <c r="D469" s="13">
        <f>YEAR(df_inflation[[#This Row],[Calendar Date]])</f>
        <v>1985</v>
      </c>
      <c r="E469" s="162">
        <f ca="1">IFERROR( (df_inflation[[#This Row],[CPIAUCSL]] / OFFSET(df_inflation[[#This Row],[CPIAUCSL]], -36, 0))^(1/$E$8) - 1, "")</f>
        <v>4.0895404685142855E-2</v>
      </c>
      <c r="F469" s="162">
        <f ca="1">IFERROR(df_inflation[[#This Row],[3 yr. Annual Change in CPI]] + $F$8, "")</f>
        <v>6.0895404685142859E-2</v>
      </c>
    </row>
    <row r="470" spans="2:6" x14ac:dyDescent="0.25">
      <c r="B470" s="17">
        <v>31138</v>
      </c>
      <c r="C470" s="161">
        <v>107</v>
      </c>
      <c r="D470" s="13">
        <f>YEAR(df_inflation[[#This Row],[Calendar Date]])</f>
        <v>1985</v>
      </c>
      <c r="E470" s="162">
        <f ca="1">IFERROR( (df_inflation[[#This Row],[CPIAUCSL]] / OFFSET(df_inflation[[#This Row],[CPIAUCSL]], -36, 0))^(1/$E$8) - 1, "")</f>
        <v>4.0447227978333E-2</v>
      </c>
      <c r="F470" s="162">
        <f ca="1">IFERROR(df_inflation[[#This Row],[3 yr. Annual Change in CPI]] + $F$8, "")</f>
        <v>6.0447227978333004E-2</v>
      </c>
    </row>
    <row r="471" spans="2:6" x14ac:dyDescent="0.25">
      <c r="B471" s="17">
        <v>31168</v>
      </c>
      <c r="C471" s="161">
        <v>107.2</v>
      </c>
      <c r="D471" s="13">
        <f>YEAR(df_inflation[[#This Row],[Calendar Date]])</f>
        <v>1985</v>
      </c>
      <c r="E471" s="162">
        <f ca="1">IFERROR( (df_inflation[[#This Row],[CPIAUCSL]] / OFFSET(df_inflation[[#This Row],[CPIAUCSL]], -36, 0))^(1/$E$8) - 1, "")</f>
        <v>3.7828021979025239E-2</v>
      </c>
      <c r="F471" s="162">
        <f ca="1">IFERROR(df_inflation[[#This Row],[3 yr. Annual Change in CPI]] + $F$8, "")</f>
        <v>5.7828021979025243E-2</v>
      </c>
    </row>
    <row r="472" spans="2:6" x14ac:dyDescent="0.25">
      <c r="B472" s="17">
        <v>31199</v>
      </c>
      <c r="C472" s="161">
        <v>107.5</v>
      </c>
      <c r="D472" s="13">
        <f>YEAR(df_inflation[[#This Row],[Calendar Date]])</f>
        <v>1985</v>
      </c>
      <c r="E472" s="162">
        <f ca="1">IFERROR( (df_inflation[[#This Row],[CPIAUCSL]] / OFFSET(df_inflation[[#This Row],[CPIAUCSL]], -36, 0))^(1/$E$8) - 1, "")</f>
        <v>3.4853588531442492E-2</v>
      </c>
      <c r="F472" s="162">
        <f ca="1">IFERROR(df_inflation[[#This Row],[3 yr. Annual Change in CPI]] + $F$8, "")</f>
        <v>5.4853588531442496E-2</v>
      </c>
    </row>
    <row r="473" spans="2:6" x14ac:dyDescent="0.25">
      <c r="B473" s="17">
        <v>31229</v>
      </c>
      <c r="C473" s="161">
        <v>107.7</v>
      </c>
      <c r="D473" s="13">
        <f>YEAR(df_inflation[[#This Row],[Calendar Date]])</f>
        <v>1985</v>
      </c>
      <c r="E473" s="162">
        <f ca="1">IFERROR( (df_inflation[[#This Row],[CPIAUCSL]] / OFFSET(df_inflation[[#This Row],[CPIAUCSL]], -36, 0))^(1/$E$8) - 1, "")</f>
        <v>3.3721849334743759E-2</v>
      </c>
      <c r="F473" s="162">
        <f ca="1">IFERROR(df_inflation[[#This Row],[3 yr. Annual Change in CPI]] + $F$8, "")</f>
        <v>5.3721849334743763E-2</v>
      </c>
    </row>
    <row r="474" spans="2:6" x14ac:dyDescent="0.25">
      <c r="B474" s="17">
        <v>31260</v>
      </c>
      <c r="C474" s="161">
        <v>107.9</v>
      </c>
      <c r="D474" s="13">
        <f>YEAR(df_inflation[[#This Row],[Calendar Date]])</f>
        <v>1985</v>
      </c>
      <c r="E474" s="162">
        <f ca="1">IFERROR( (df_inflation[[#This Row],[CPIAUCSL]] / OFFSET(df_inflation[[#This Row],[CPIAUCSL]], -36, 0))^(1/$E$8) - 1, "")</f>
        <v>3.3655041036441125E-2</v>
      </c>
      <c r="F474" s="162">
        <f ca="1">IFERROR(df_inflation[[#This Row],[3 yr. Annual Change in CPI]] + $F$8, "")</f>
        <v>5.3655041036441128E-2</v>
      </c>
    </row>
    <row r="475" spans="2:6" x14ac:dyDescent="0.25">
      <c r="B475" s="17">
        <v>31291</v>
      </c>
      <c r="C475" s="161">
        <v>108.1</v>
      </c>
      <c r="D475" s="13">
        <f>YEAR(df_inflation[[#This Row],[Calendar Date]])</f>
        <v>1985</v>
      </c>
      <c r="E475" s="162">
        <f ca="1">IFERROR( (df_inflation[[#This Row],[CPIAUCSL]] / OFFSET(df_inflation[[#This Row],[CPIAUCSL]], -36, 0))^(1/$E$8) - 1, "")</f>
        <v>3.4293296858418865E-2</v>
      </c>
      <c r="F475" s="162">
        <f ca="1">IFERROR(df_inflation[[#This Row],[3 yr. Annual Change in CPI]] + $F$8, "")</f>
        <v>5.4293296858418869E-2</v>
      </c>
    </row>
    <row r="476" spans="2:6" x14ac:dyDescent="0.25">
      <c r="B476" s="17">
        <v>31321</v>
      </c>
      <c r="C476" s="161">
        <v>108.5</v>
      </c>
      <c r="D476" s="13">
        <f>YEAR(df_inflation[[#This Row],[Calendar Date]])</f>
        <v>1985</v>
      </c>
      <c r="E476" s="162">
        <f ca="1">IFERROR( (df_inflation[[#This Row],[CPIAUCSL]] / OFFSET(df_inflation[[#This Row],[CPIAUCSL]], -36, 0))^(1/$E$8) - 1, "")</f>
        <v>3.4158034211431598E-2</v>
      </c>
      <c r="F476" s="162">
        <f ca="1">IFERROR(df_inflation[[#This Row],[3 yr. Annual Change in CPI]] + $F$8, "")</f>
        <v>5.4158034211431602E-2</v>
      </c>
    </row>
    <row r="477" spans="2:6" x14ac:dyDescent="0.25">
      <c r="B477" s="17">
        <v>31352</v>
      </c>
      <c r="C477" s="161">
        <v>109</v>
      </c>
      <c r="D477" s="13">
        <f>YEAR(df_inflation[[#This Row],[Calendar Date]])</f>
        <v>1985</v>
      </c>
      <c r="E477" s="162">
        <f ca="1">IFERROR( (df_inflation[[#This Row],[CPIAUCSL]] / OFFSET(df_inflation[[#This Row],[CPIAUCSL]], -36, 0))^(1/$E$8) - 1, "")</f>
        <v>3.609634282621621E-2</v>
      </c>
      <c r="F477" s="162">
        <f ca="1">IFERROR(df_inflation[[#This Row],[3 yr. Annual Change in CPI]] + $F$8, "")</f>
        <v>5.6096342826216214E-2</v>
      </c>
    </row>
    <row r="478" spans="2:6" x14ac:dyDescent="0.25">
      <c r="B478" s="17">
        <v>31382</v>
      </c>
      <c r="C478" s="161">
        <v>109.5</v>
      </c>
      <c r="D478" s="13">
        <f>YEAR(df_inflation[[#This Row],[Calendar Date]])</f>
        <v>1985</v>
      </c>
      <c r="E478" s="162">
        <f ca="1">IFERROR( (df_inflation[[#This Row],[CPIAUCSL]] / OFFSET(df_inflation[[#This Row],[CPIAUCSL]], -36, 0))^(1/$E$8) - 1, "")</f>
        <v>3.873919312463614E-2</v>
      </c>
      <c r="F478" s="162">
        <f ca="1">IFERROR(df_inflation[[#This Row],[3 yr. Annual Change in CPI]] + $F$8, "")</f>
        <v>5.8739193124636144E-2</v>
      </c>
    </row>
    <row r="479" spans="2:6" x14ac:dyDescent="0.25">
      <c r="B479" s="17">
        <v>31413</v>
      </c>
      <c r="C479" s="161">
        <v>109.9</v>
      </c>
      <c r="D479" s="13">
        <f>YEAR(df_inflation[[#This Row],[Calendar Date]])</f>
        <v>1986</v>
      </c>
      <c r="E479" s="162">
        <f ca="1">IFERROR( (df_inflation[[#This Row],[CPIAUCSL]] / OFFSET(df_inflation[[#This Row],[CPIAUCSL]], -36, 0))^(1/$E$8) - 1, "")</f>
        <v>3.9293792985110043E-2</v>
      </c>
      <c r="F479" s="162">
        <f ca="1">IFERROR(df_inflation[[#This Row],[3 yr. Annual Change in CPI]] + $F$8, "")</f>
        <v>5.9293792985110047E-2</v>
      </c>
    </row>
    <row r="480" spans="2:6" x14ac:dyDescent="0.25">
      <c r="B480" s="17">
        <v>31444</v>
      </c>
      <c r="C480" s="161">
        <v>109.7</v>
      </c>
      <c r="D480" s="13">
        <f>YEAR(df_inflation[[#This Row],[Calendar Date]])</f>
        <v>1986</v>
      </c>
      <c r="E480" s="162">
        <f ca="1">IFERROR( (df_inflation[[#This Row],[CPIAUCSL]] / OFFSET(df_inflation[[#This Row],[CPIAUCSL]], -36, 0))^(1/$E$8) - 1, "")</f>
        <v>3.8309555044292676E-2</v>
      </c>
      <c r="F480" s="162">
        <f ca="1">IFERROR(df_inflation[[#This Row],[3 yr. Annual Change in CPI]] + $F$8, "")</f>
        <v>5.830955504429268E-2</v>
      </c>
    </row>
    <row r="481" spans="2:6" x14ac:dyDescent="0.25">
      <c r="B481" s="17">
        <v>31472</v>
      </c>
      <c r="C481" s="161">
        <v>109.1</v>
      </c>
      <c r="D481" s="13">
        <f>YEAR(df_inflation[[#This Row],[Calendar Date]])</f>
        <v>1986</v>
      </c>
      <c r="E481" s="162">
        <f ca="1">IFERROR( (df_inflation[[#This Row],[CPIAUCSL]] / OFFSET(df_inflation[[#This Row],[CPIAUCSL]], -36, 0))^(1/$E$8) - 1, "")</f>
        <v>3.6060813173810713E-2</v>
      </c>
      <c r="F481" s="162">
        <f ca="1">IFERROR(df_inflation[[#This Row],[3 yr. Annual Change in CPI]] + $F$8, "")</f>
        <v>5.6060813173810717E-2</v>
      </c>
    </row>
    <row r="482" spans="2:6" x14ac:dyDescent="0.25">
      <c r="B482" s="17">
        <v>31503</v>
      </c>
      <c r="C482" s="161">
        <v>108.7</v>
      </c>
      <c r="D482" s="13">
        <f>YEAR(df_inflation[[#This Row],[Calendar Date]])</f>
        <v>1986</v>
      </c>
      <c r="E482" s="162">
        <f ca="1">IFERROR( (df_inflation[[#This Row],[CPIAUCSL]] / OFFSET(df_inflation[[#This Row],[CPIAUCSL]], -36, 0))^(1/$E$8) - 1, "")</f>
        <v>3.2343433871262928E-2</v>
      </c>
      <c r="F482" s="162">
        <f ca="1">IFERROR(df_inflation[[#This Row],[3 yr. Annual Change in CPI]] + $F$8, "")</f>
        <v>5.2343433871262932E-2</v>
      </c>
    </row>
    <row r="483" spans="2:6" x14ac:dyDescent="0.25">
      <c r="B483" s="17">
        <v>31533</v>
      </c>
      <c r="C483" s="161">
        <v>109</v>
      </c>
      <c r="D483" s="13">
        <f>YEAR(df_inflation[[#This Row],[Calendar Date]])</f>
        <v>1986</v>
      </c>
      <c r="E483" s="162">
        <f ca="1">IFERROR( (df_inflation[[#This Row],[CPIAUCSL]] / OFFSET(df_inflation[[#This Row],[CPIAUCSL]], -36, 0))^(1/$E$8) - 1, "")</f>
        <v>3.1901574859368731E-2</v>
      </c>
      <c r="F483" s="162">
        <f ca="1">IFERROR(df_inflation[[#This Row],[3 yr. Annual Change in CPI]] + $F$8, "")</f>
        <v>5.1901574859368735E-2</v>
      </c>
    </row>
    <row r="484" spans="2:6" x14ac:dyDescent="0.25">
      <c r="B484" s="17">
        <v>31564</v>
      </c>
      <c r="C484" s="161">
        <v>109.4</v>
      </c>
      <c r="D484" s="13">
        <f>YEAR(df_inflation[[#This Row],[Calendar Date]])</f>
        <v>1986</v>
      </c>
      <c r="E484" s="162">
        <f ca="1">IFERROR( (df_inflation[[#This Row],[CPIAUCSL]] / OFFSET(df_inflation[[#This Row],[CPIAUCSL]], -36, 0))^(1/$E$8) - 1, "")</f>
        <v>3.2468901143724693E-2</v>
      </c>
      <c r="F484" s="162">
        <f ca="1">IFERROR(df_inflation[[#This Row],[3 yr. Annual Change in CPI]] + $F$8, "")</f>
        <v>5.2468901143724697E-2</v>
      </c>
    </row>
    <row r="485" spans="2:6" x14ac:dyDescent="0.25">
      <c r="B485" s="17">
        <v>31594</v>
      </c>
      <c r="C485" s="161">
        <v>109.5</v>
      </c>
      <c r="D485" s="13">
        <f>YEAR(df_inflation[[#This Row],[Calendar Date]])</f>
        <v>1986</v>
      </c>
      <c r="E485" s="162">
        <f ca="1">IFERROR( (df_inflation[[#This Row],[CPIAUCSL]] / OFFSET(df_inflation[[#This Row],[CPIAUCSL]], -36, 0))^(1/$E$8) - 1, "")</f>
        <v>3.1401738953889424E-2</v>
      </c>
      <c r="F485" s="162">
        <f ca="1">IFERROR(df_inflation[[#This Row],[3 yr. Annual Change in CPI]] + $F$8, "")</f>
        <v>5.1401738953889428E-2</v>
      </c>
    </row>
    <row r="486" spans="2:6" x14ac:dyDescent="0.25">
      <c r="B486" s="17">
        <v>31625</v>
      </c>
      <c r="C486" s="161">
        <v>109.6</v>
      </c>
      <c r="D486" s="13">
        <f>YEAR(df_inflation[[#This Row],[Calendar Date]])</f>
        <v>1986</v>
      </c>
      <c r="E486" s="162">
        <f ca="1">IFERROR( (df_inflation[[#This Row],[CPIAUCSL]] / OFFSET(df_inflation[[#This Row],[CPIAUCSL]], -36, 0))^(1/$E$8) - 1, "")</f>
        <v>3.068390025192369E-2</v>
      </c>
      <c r="F486" s="162">
        <f ca="1">IFERROR(df_inflation[[#This Row],[3 yr. Annual Change in CPI]] + $F$8, "")</f>
        <v>5.0683900251923694E-2</v>
      </c>
    </row>
    <row r="487" spans="2:6" x14ac:dyDescent="0.25">
      <c r="B487" s="17">
        <v>31656</v>
      </c>
      <c r="C487" s="161">
        <v>110</v>
      </c>
      <c r="D487" s="13">
        <f>YEAR(df_inflation[[#This Row],[Calendar Date]])</f>
        <v>1986</v>
      </c>
      <c r="E487" s="162">
        <f ca="1">IFERROR( (df_inflation[[#This Row],[CPIAUCSL]] / OFFSET(df_inflation[[#This Row],[CPIAUCSL]], -36, 0))^(1/$E$8) - 1, "")</f>
        <v>3.0907400917520311E-2</v>
      </c>
      <c r="F487" s="162">
        <f ca="1">IFERROR(df_inflation[[#This Row],[3 yr. Annual Change in CPI]] + $F$8, "")</f>
        <v>5.0907400917520315E-2</v>
      </c>
    </row>
    <row r="488" spans="2:6" x14ac:dyDescent="0.25">
      <c r="B488" s="17">
        <v>31686</v>
      </c>
      <c r="C488" s="161">
        <v>110.2</v>
      </c>
      <c r="D488" s="13">
        <f>YEAR(df_inflation[[#This Row],[Calendar Date]])</f>
        <v>1986</v>
      </c>
      <c r="E488" s="162">
        <f ca="1">IFERROR( (df_inflation[[#This Row],[CPIAUCSL]] / OFFSET(df_inflation[[#This Row],[CPIAUCSL]], -36, 0))^(1/$E$8) - 1, "")</f>
        <v>3.0165546098094076E-2</v>
      </c>
      <c r="F488" s="162">
        <f ca="1">IFERROR(df_inflation[[#This Row],[3 yr. Annual Change in CPI]] + $F$8, "")</f>
        <v>5.016554609809408E-2</v>
      </c>
    </row>
    <row r="489" spans="2:6" x14ac:dyDescent="0.25">
      <c r="B489" s="17">
        <v>31717</v>
      </c>
      <c r="C489" s="161">
        <v>110.4</v>
      </c>
      <c r="D489" s="13">
        <f>YEAR(df_inflation[[#This Row],[Calendar Date]])</f>
        <v>1986</v>
      </c>
      <c r="E489" s="162">
        <f ca="1">IFERROR( (df_inflation[[#This Row],[CPIAUCSL]] / OFFSET(df_inflation[[#This Row],[CPIAUCSL]], -36, 0))^(1/$E$8) - 1, "")</f>
        <v>2.9767795886316506E-2</v>
      </c>
      <c r="F489" s="162">
        <f ca="1">IFERROR(df_inflation[[#This Row],[3 yr. Annual Change in CPI]] + $F$8, "")</f>
        <v>4.976779588631651E-2</v>
      </c>
    </row>
    <row r="490" spans="2:6" x14ac:dyDescent="0.25">
      <c r="B490" s="17">
        <v>31747</v>
      </c>
      <c r="C490" s="161">
        <v>110.8</v>
      </c>
      <c r="D490" s="13">
        <f>YEAR(df_inflation[[#This Row],[Calendar Date]])</f>
        <v>1986</v>
      </c>
      <c r="E490" s="162">
        <f ca="1">IFERROR( (df_inflation[[#This Row],[CPIAUCSL]] / OFFSET(df_inflation[[#This Row],[CPIAUCSL]], -36, 0))^(1/$E$8) - 1, "")</f>
        <v>2.9992198271017623E-2</v>
      </c>
      <c r="F490" s="162">
        <f ca="1">IFERROR(df_inflation[[#This Row],[3 yr. Annual Change in CPI]] + $F$8, "")</f>
        <v>4.9992198271017627E-2</v>
      </c>
    </row>
    <row r="491" spans="2:6" x14ac:dyDescent="0.25">
      <c r="B491" s="17">
        <v>31778</v>
      </c>
      <c r="C491" s="161">
        <v>111.4</v>
      </c>
      <c r="D491" s="13">
        <f>YEAR(df_inflation[[#This Row],[Calendar Date]])</f>
        <v>1987</v>
      </c>
      <c r="E491" s="162">
        <f ca="1">IFERROR( (df_inflation[[#This Row],[CPIAUCSL]] / OFFSET(df_inflation[[#This Row],[CPIAUCSL]], -36, 0))^(1/$E$8) - 1, "")</f>
        <v>2.9484509527031744E-2</v>
      </c>
      <c r="F491" s="162">
        <f ca="1">IFERROR(df_inflation[[#This Row],[3 yr. Annual Change in CPI]] + $F$8, "")</f>
        <v>4.9484509527031748E-2</v>
      </c>
    </row>
    <row r="492" spans="2:6" x14ac:dyDescent="0.25">
      <c r="B492" s="17">
        <v>31809</v>
      </c>
      <c r="C492" s="161">
        <v>111.8</v>
      </c>
      <c r="D492" s="13">
        <f>YEAR(df_inflation[[#This Row],[Calendar Date]])</f>
        <v>1987</v>
      </c>
      <c r="E492" s="162">
        <f ca="1">IFERROR( (df_inflation[[#This Row],[CPIAUCSL]] / OFFSET(df_inflation[[#This Row],[CPIAUCSL]], -36, 0))^(1/$E$8) - 1, "")</f>
        <v>2.9038162005637247E-2</v>
      </c>
      <c r="F492" s="162">
        <f ca="1">IFERROR(df_inflation[[#This Row],[3 yr. Annual Change in CPI]] + $F$8, "")</f>
        <v>4.9038162005637251E-2</v>
      </c>
    </row>
    <row r="493" spans="2:6" x14ac:dyDescent="0.25">
      <c r="B493" s="17">
        <v>31837</v>
      </c>
      <c r="C493" s="161">
        <v>112.2</v>
      </c>
      <c r="D493" s="13">
        <f>YEAR(df_inflation[[#This Row],[Calendar Date]])</f>
        <v>1987</v>
      </c>
      <c r="E493" s="162">
        <f ca="1">IFERROR( (df_inflation[[#This Row],[CPIAUCSL]] / OFFSET(df_inflation[[#This Row],[CPIAUCSL]], -36, 0))^(1/$E$8) - 1, "")</f>
        <v>2.9261735316360005E-2</v>
      </c>
      <c r="F493" s="162">
        <f ca="1">IFERROR(df_inflation[[#This Row],[3 yr. Annual Change in CPI]] + $F$8, "")</f>
        <v>4.9261735316360009E-2</v>
      </c>
    </row>
    <row r="494" spans="2:6" x14ac:dyDescent="0.25">
      <c r="B494" s="17">
        <v>31868</v>
      </c>
      <c r="C494" s="161">
        <v>112.7</v>
      </c>
      <c r="D494" s="13">
        <f>YEAR(df_inflation[[#This Row],[Calendar Date]])</f>
        <v>1987</v>
      </c>
      <c r="E494" s="162">
        <f ca="1">IFERROR( (df_inflation[[#This Row],[CPIAUCSL]] / OFFSET(df_inflation[[#This Row],[CPIAUCSL]], -36, 0))^(1/$E$8) - 1, "")</f>
        <v>2.9456179394528936E-2</v>
      </c>
      <c r="F494" s="162">
        <f ca="1">IFERROR(df_inflation[[#This Row],[3 yr. Annual Change in CPI]] + $F$8, "")</f>
        <v>4.945617939452894E-2</v>
      </c>
    </row>
    <row r="495" spans="2:6" x14ac:dyDescent="0.25">
      <c r="B495" s="17">
        <v>31898</v>
      </c>
      <c r="C495" s="161">
        <v>113</v>
      </c>
      <c r="D495" s="13">
        <f>YEAR(df_inflation[[#This Row],[Calendar Date]])</f>
        <v>1987</v>
      </c>
      <c r="E495" s="162">
        <f ca="1">IFERROR( (df_inflation[[#This Row],[CPIAUCSL]] / OFFSET(df_inflation[[#This Row],[CPIAUCSL]], -36, 0))^(1/$E$8) - 1, "")</f>
        <v>2.970470675751713E-2</v>
      </c>
      <c r="F495" s="162">
        <f ca="1">IFERROR(df_inflation[[#This Row],[3 yr. Annual Change in CPI]] + $F$8, "")</f>
        <v>4.9704706757517134E-2</v>
      </c>
    </row>
    <row r="496" spans="2:6" x14ac:dyDescent="0.25">
      <c r="B496" s="17">
        <v>31929</v>
      </c>
      <c r="C496" s="161">
        <v>113.5</v>
      </c>
      <c r="D496" s="13">
        <f>YEAR(df_inflation[[#This Row],[Calendar Date]])</f>
        <v>1987</v>
      </c>
      <c r="E496" s="162">
        <f ca="1">IFERROR( (df_inflation[[#This Row],[CPIAUCSL]] / OFFSET(df_inflation[[#This Row],[CPIAUCSL]], -36, 0))^(1/$E$8) - 1, "")</f>
        <v>3.0557832472371649E-2</v>
      </c>
      <c r="F496" s="162">
        <f ca="1">IFERROR(df_inflation[[#This Row],[3 yr. Annual Change in CPI]] + $F$8, "")</f>
        <v>5.0557832472371653E-2</v>
      </c>
    </row>
    <row r="497" spans="2:6" x14ac:dyDescent="0.25">
      <c r="B497" s="17">
        <v>31959</v>
      </c>
      <c r="C497" s="161">
        <v>113.8</v>
      </c>
      <c r="D497" s="13">
        <f>YEAR(df_inflation[[#This Row],[Calendar Date]])</f>
        <v>1987</v>
      </c>
      <c r="E497" s="162">
        <f ca="1">IFERROR( (df_inflation[[#This Row],[CPIAUCSL]] / OFFSET(df_inflation[[#This Row],[CPIAUCSL]], -36, 0))^(1/$E$8) - 1, "")</f>
        <v>3.0142197657073044E-2</v>
      </c>
      <c r="F497" s="162">
        <f ca="1">IFERROR(df_inflation[[#This Row],[3 yr. Annual Change in CPI]] + $F$8, "")</f>
        <v>5.0142197657073048E-2</v>
      </c>
    </row>
    <row r="498" spans="2:6" x14ac:dyDescent="0.25">
      <c r="B498" s="17">
        <v>31990</v>
      </c>
      <c r="C498" s="161">
        <v>114.3</v>
      </c>
      <c r="D498" s="13">
        <f>YEAR(df_inflation[[#This Row],[Calendar Date]])</f>
        <v>1987</v>
      </c>
      <c r="E498" s="162">
        <f ca="1">IFERROR( (df_inflation[[#This Row],[CPIAUCSL]] / OFFSET(df_inflation[[#This Row],[CPIAUCSL]], -36, 0))^(1/$E$8) - 1, "")</f>
        <v>3.0659578858564851E-2</v>
      </c>
      <c r="F498" s="162">
        <f ca="1">IFERROR(df_inflation[[#This Row],[3 yr. Annual Change in CPI]] + $F$8, "")</f>
        <v>5.0659578858564855E-2</v>
      </c>
    </row>
    <row r="499" spans="2:6" x14ac:dyDescent="0.25">
      <c r="B499" s="17">
        <v>32021</v>
      </c>
      <c r="C499" s="161">
        <v>114.7</v>
      </c>
      <c r="D499" s="13">
        <f>YEAR(df_inflation[[#This Row],[Calendar Date]])</f>
        <v>1987</v>
      </c>
      <c r="E499" s="162">
        <f ca="1">IFERROR( (df_inflation[[#This Row],[CPIAUCSL]] / OFFSET(df_inflation[[#This Row],[CPIAUCSL]], -36, 0))^(1/$E$8) - 1, "")</f>
        <v>3.0873982095520391E-2</v>
      </c>
      <c r="F499" s="162">
        <f ca="1">IFERROR(df_inflation[[#This Row],[3 yr. Annual Change in CPI]] + $F$8, "")</f>
        <v>5.0873982095520395E-2</v>
      </c>
    </row>
    <row r="500" spans="2:6" x14ac:dyDescent="0.25">
      <c r="B500" s="17">
        <v>32051</v>
      </c>
      <c r="C500" s="161">
        <v>115</v>
      </c>
      <c r="D500" s="13">
        <f>YEAR(df_inflation[[#This Row],[Calendar Date]])</f>
        <v>1987</v>
      </c>
      <c r="E500" s="162">
        <f ca="1">IFERROR( (df_inflation[[#This Row],[CPIAUCSL]] / OFFSET(df_inflation[[#This Row],[CPIAUCSL]], -36, 0))^(1/$E$8) - 1, "")</f>
        <v>3.0461352315232171E-2</v>
      </c>
      <c r="F500" s="162">
        <f ca="1">IFERROR(df_inflation[[#This Row],[3 yr. Annual Change in CPI]] + $F$8, "")</f>
        <v>5.0461352315232175E-2</v>
      </c>
    </row>
    <row r="501" spans="2:6" x14ac:dyDescent="0.25">
      <c r="B501" s="17">
        <v>32082</v>
      </c>
      <c r="C501" s="161">
        <v>115.4</v>
      </c>
      <c r="D501" s="13">
        <f>YEAR(df_inflation[[#This Row],[Calendar Date]])</f>
        <v>1987</v>
      </c>
      <c r="E501" s="162">
        <f ca="1">IFERROR( (df_inflation[[#This Row],[CPIAUCSL]] / OFFSET(df_inflation[[#This Row],[CPIAUCSL]], -36, 0))^(1/$E$8) - 1, "")</f>
        <v>3.1001140915404068E-2</v>
      </c>
      <c r="F501" s="162">
        <f ca="1">IFERROR(df_inflation[[#This Row],[3 yr. Annual Change in CPI]] + $F$8, "")</f>
        <v>5.1001140915404072E-2</v>
      </c>
    </row>
    <row r="502" spans="2:6" x14ac:dyDescent="0.25">
      <c r="B502" s="17">
        <v>32112</v>
      </c>
      <c r="C502" s="161">
        <v>115.6</v>
      </c>
      <c r="D502" s="13">
        <f>YEAR(df_inflation[[#This Row],[Calendar Date]])</f>
        <v>1987</v>
      </c>
      <c r="E502" s="162">
        <f ca="1">IFERROR( (df_inflation[[#This Row],[CPIAUCSL]] / OFFSET(df_inflation[[#This Row],[CPIAUCSL]], -36, 0))^(1/$E$8) - 1, "")</f>
        <v>3.0944117265357285E-2</v>
      </c>
      <c r="F502" s="162">
        <f ca="1">IFERROR(df_inflation[[#This Row],[3 yr. Annual Change in CPI]] + $F$8, "")</f>
        <v>5.0944117265357289E-2</v>
      </c>
    </row>
    <row r="503" spans="2:6" x14ac:dyDescent="0.25">
      <c r="B503" s="17">
        <v>32143</v>
      </c>
      <c r="C503" s="161">
        <v>116</v>
      </c>
      <c r="D503" s="13">
        <f>YEAR(df_inflation[[#This Row],[Calendar Date]])</f>
        <v>1988</v>
      </c>
      <c r="E503" s="162">
        <f ca="1">IFERROR( (df_inflation[[#This Row],[CPIAUCSL]] / OFFSET(df_inflation[[#This Row],[CPIAUCSL]], -36, 0))^(1/$E$8) - 1, "")</f>
        <v>3.148044901142244E-2</v>
      </c>
      <c r="F503" s="162">
        <f ca="1">IFERROR(df_inflation[[#This Row],[3 yr. Annual Change in CPI]] + $F$8, "")</f>
        <v>5.1480449011422444E-2</v>
      </c>
    </row>
    <row r="504" spans="2:6" x14ac:dyDescent="0.25">
      <c r="B504" s="17">
        <v>32174</v>
      </c>
      <c r="C504" s="161">
        <v>116.2</v>
      </c>
      <c r="D504" s="13">
        <f>YEAR(df_inflation[[#This Row],[Calendar Date]])</f>
        <v>1988</v>
      </c>
      <c r="E504" s="162">
        <f ca="1">IFERROR( (df_inflation[[#This Row],[CPIAUCSL]] / OFFSET(df_inflation[[#This Row],[CPIAUCSL]], -36, 0))^(1/$E$8) - 1, "")</f>
        <v>3.0127436854796574E-2</v>
      </c>
      <c r="F504" s="162">
        <f ca="1">IFERROR(df_inflation[[#This Row],[3 yr. Annual Change in CPI]] + $F$8, "")</f>
        <v>5.0127436854796578E-2</v>
      </c>
    </row>
    <row r="505" spans="2:6" x14ac:dyDescent="0.25">
      <c r="B505" s="17">
        <v>32203</v>
      </c>
      <c r="C505" s="161">
        <v>116.5</v>
      </c>
      <c r="D505" s="13">
        <f>YEAR(df_inflation[[#This Row],[Calendar Date]])</f>
        <v>1988</v>
      </c>
      <c r="E505" s="162">
        <f ca="1">IFERROR( (df_inflation[[#This Row],[CPIAUCSL]] / OFFSET(df_inflation[[#This Row],[CPIAUCSL]], -36, 0))^(1/$E$8) - 1, "")</f>
        <v>2.9401723138159142E-2</v>
      </c>
      <c r="F505" s="162">
        <f ca="1">IFERROR(df_inflation[[#This Row],[3 yr. Annual Change in CPI]] + $F$8, "")</f>
        <v>4.9401723138159145E-2</v>
      </c>
    </row>
    <row r="506" spans="2:6" x14ac:dyDescent="0.25">
      <c r="B506" s="17">
        <v>32234</v>
      </c>
      <c r="C506" s="161">
        <v>117.2</v>
      </c>
      <c r="D506" s="13">
        <f>YEAR(df_inflation[[#This Row],[Calendar Date]])</f>
        <v>1988</v>
      </c>
      <c r="E506" s="162">
        <f ca="1">IFERROR( (df_inflation[[#This Row],[CPIAUCSL]] / OFFSET(df_inflation[[#This Row],[CPIAUCSL]], -36, 0))^(1/$E$8) - 1, "")</f>
        <v>3.0816301644301936E-2</v>
      </c>
      <c r="F506" s="162">
        <f ca="1">IFERROR(df_inflation[[#This Row],[3 yr. Annual Change in CPI]] + $F$8, "")</f>
        <v>5.0816301644301939E-2</v>
      </c>
    </row>
    <row r="507" spans="2:6" x14ac:dyDescent="0.25">
      <c r="B507" s="17">
        <v>32264</v>
      </c>
      <c r="C507" s="161">
        <v>117.5</v>
      </c>
      <c r="D507" s="13">
        <f>YEAR(df_inflation[[#This Row],[Calendar Date]])</f>
        <v>1988</v>
      </c>
      <c r="E507" s="162">
        <f ca="1">IFERROR( (df_inflation[[#This Row],[CPIAUCSL]] / OFFSET(df_inflation[[#This Row],[CPIAUCSL]], -36, 0))^(1/$E$8) - 1, "")</f>
        <v>3.1053087502783905E-2</v>
      </c>
      <c r="F507" s="162">
        <f ca="1">IFERROR(df_inflation[[#This Row],[3 yr. Annual Change in CPI]] + $F$8, "")</f>
        <v>5.1053087502783909E-2</v>
      </c>
    </row>
    <row r="508" spans="2:6" x14ac:dyDescent="0.25">
      <c r="B508" s="17">
        <v>32295</v>
      </c>
      <c r="C508" s="161">
        <v>118</v>
      </c>
      <c r="D508" s="13">
        <f>YEAR(df_inflation[[#This Row],[Calendar Date]])</f>
        <v>1988</v>
      </c>
      <c r="E508" s="162">
        <f ca="1">IFERROR( (df_inflation[[#This Row],[CPIAUCSL]] / OFFSET(df_inflation[[#This Row],[CPIAUCSL]], -36, 0))^(1/$E$8) - 1, "")</f>
        <v>3.1552132058739968E-2</v>
      </c>
      <c r="F508" s="162">
        <f ca="1">IFERROR(df_inflation[[#This Row],[3 yr. Annual Change in CPI]] + $F$8, "")</f>
        <v>5.1552132058739972E-2</v>
      </c>
    </row>
    <row r="509" spans="2:6" x14ac:dyDescent="0.25">
      <c r="B509" s="17">
        <v>32325</v>
      </c>
      <c r="C509" s="161">
        <v>118.5</v>
      </c>
      <c r="D509" s="13">
        <f>YEAR(df_inflation[[#This Row],[Calendar Date]])</f>
        <v>1988</v>
      </c>
      <c r="E509" s="162">
        <f ca="1">IFERROR( (df_inflation[[#This Row],[CPIAUCSL]] / OFFSET(df_inflation[[#This Row],[CPIAUCSL]], -36, 0))^(1/$E$8) - 1, "")</f>
        <v>3.236724240778166E-2</v>
      </c>
      <c r="F509" s="162">
        <f ca="1">IFERROR(df_inflation[[#This Row],[3 yr. Annual Change in CPI]] + $F$8, "")</f>
        <v>5.2367242407781664E-2</v>
      </c>
    </row>
    <row r="510" spans="2:6" x14ac:dyDescent="0.25">
      <c r="B510" s="17">
        <v>32356</v>
      </c>
      <c r="C510" s="161">
        <v>119</v>
      </c>
      <c r="D510" s="13">
        <f>YEAR(df_inflation[[#This Row],[Calendar Date]])</f>
        <v>1988</v>
      </c>
      <c r="E510" s="162">
        <f ca="1">IFERROR( (df_inflation[[#This Row],[CPIAUCSL]] / OFFSET(df_inflation[[#This Row],[CPIAUCSL]], -36, 0))^(1/$E$8) - 1, "")</f>
        <v>3.3178053043056099E-2</v>
      </c>
      <c r="F510" s="162">
        <f ca="1">IFERROR(df_inflation[[#This Row],[3 yr. Annual Change in CPI]] + $F$8, "")</f>
        <v>5.3178053043056103E-2</v>
      </c>
    </row>
    <row r="511" spans="2:6" x14ac:dyDescent="0.25">
      <c r="B511" s="17">
        <v>32387</v>
      </c>
      <c r="C511" s="161">
        <v>119.5</v>
      </c>
      <c r="D511" s="13">
        <f>YEAR(df_inflation[[#This Row],[Calendar Date]])</f>
        <v>1988</v>
      </c>
      <c r="E511" s="162">
        <f ca="1">IFERROR( (df_inflation[[#This Row],[CPIAUCSL]] / OFFSET(df_inflation[[#This Row],[CPIAUCSL]], -36, 0))^(1/$E$8) - 1, "")</f>
        <v>3.3984599879881117E-2</v>
      </c>
      <c r="F511" s="162">
        <f ca="1">IFERROR(df_inflation[[#This Row],[3 yr. Annual Change in CPI]] + $F$8, "")</f>
        <v>5.3984599879881121E-2</v>
      </c>
    </row>
    <row r="512" spans="2:6" x14ac:dyDescent="0.25">
      <c r="B512" s="17">
        <v>32417</v>
      </c>
      <c r="C512" s="161">
        <v>119.9</v>
      </c>
      <c r="D512" s="13">
        <f>YEAR(df_inflation[[#This Row],[Calendar Date]])</f>
        <v>1988</v>
      </c>
      <c r="E512" s="162">
        <f ca="1">IFERROR( (df_inflation[[#This Row],[CPIAUCSL]] / OFFSET(df_inflation[[#This Row],[CPIAUCSL]], -36, 0))^(1/$E$8) - 1, "")</f>
        <v>3.3863369648218899E-2</v>
      </c>
      <c r="F512" s="162">
        <f ca="1">IFERROR(df_inflation[[#This Row],[3 yr. Annual Change in CPI]] + $F$8, "")</f>
        <v>5.3863369648218903E-2</v>
      </c>
    </row>
    <row r="513" spans="2:6" x14ac:dyDescent="0.25">
      <c r="B513" s="17">
        <v>32448</v>
      </c>
      <c r="C513" s="161">
        <v>120.3</v>
      </c>
      <c r="D513" s="13">
        <f>YEAR(df_inflation[[#This Row],[Calendar Date]])</f>
        <v>1988</v>
      </c>
      <c r="E513" s="162">
        <f ca="1">IFERROR( (df_inflation[[#This Row],[CPIAUCSL]] / OFFSET(df_inflation[[#This Row],[CPIAUCSL]], -36, 0))^(1/$E$8) - 1, "")</f>
        <v>3.3426775788639063E-2</v>
      </c>
      <c r="F513" s="162">
        <f ca="1">IFERROR(df_inflation[[#This Row],[3 yr. Annual Change in CPI]] + $F$8, "")</f>
        <v>5.3426775788639067E-2</v>
      </c>
    </row>
    <row r="514" spans="2:6" x14ac:dyDescent="0.25">
      <c r="B514" s="17">
        <v>32478</v>
      </c>
      <c r="C514" s="161">
        <v>120.7</v>
      </c>
      <c r="D514" s="13">
        <f>YEAR(df_inflation[[#This Row],[Calendar Date]])</f>
        <v>1988</v>
      </c>
      <c r="E514" s="162">
        <f ca="1">IFERROR( (df_inflation[[#This Row],[CPIAUCSL]] / OFFSET(df_inflation[[#This Row],[CPIAUCSL]], -36, 0))^(1/$E$8) - 1, "")</f>
        <v>3.2993804922830439E-2</v>
      </c>
      <c r="F514" s="162">
        <f ca="1">IFERROR(df_inflation[[#This Row],[3 yr. Annual Change in CPI]] + $F$8, "")</f>
        <v>5.2993804922830443E-2</v>
      </c>
    </row>
    <row r="515" spans="2:6" x14ac:dyDescent="0.25">
      <c r="B515" s="17">
        <v>32509</v>
      </c>
      <c r="C515" s="161">
        <v>121.2</v>
      </c>
      <c r="D515" s="13">
        <f>YEAR(df_inflation[[#This Row],[Calendar Date]])</f>
        <v>1989</v>
      </c>
      <c r="E515" s="162">
        <f ca="1">IFERROR( (df_inflation[[#This Row],[CPIAUCSL]] / OFFSET(df_inflation[[#This Row],[CPIAUCSL]], -36, 0))^(1/$E$8) - 1, "")</f>
        <v>3.3161725989540036E-2</v>
      </c>
      <c r="F515" s="162">
        <f ca="1">IFERROR(df_inflation[[#This Row],[3 yr. Annual Change in CPI]] + $F$8, "")</f>
        <v>5.316172598954004E-2</v>
      </c>
    </row>
    <row r="516" spans="2:6" x14ac:dyDescent="0.25">
      <c r="B516" s="17">
        <v>32540</v>
      </c>
      <c r="C516" s="161">
        <v>121.6</v>
      </c>
      <c r="D516" s="13">
        <f>YEAR(df_inflation[[#This Row],[Calendar Date]])</f>
        <v>1989</v>
      </c>
      <c r="E516" s="162">
        <f ca="1">IFERROR( (df_inflation[[#This Row],[CPIAUCSL]] / OFFSET(df_inflation[[#This Row],[CPIAUCSL]], -36, 0))^(1/$E$8) - 1, "")</f>
        <v>3.4925248823635791E-2</v>
      </c>
      <c r="F516" s="162">
        <f ca="1">IFERROR(df_inflation[[#This Row],[3 yr. Annual Change in CPI]] + $F$8, "")</f>
        <v>5.4925248823635794E-2</v>
      </c>
    </row>
    <row r="517" spans="2:6" x14ac:dyDescent="0.25">
      <c r="B517" s="17">
        <v>32568</v>
      </c>
      <c r="C517" s="161">
        <v>122.2</v>
      </c>
      <c r="D517" s="13">
        <f>YEAR(df_inflation[[#This Row],[Calendar Date]])</f>
        <v>1989</v>
      </c>
      <c r="E517" s="162">
        <f ca="1">IFERROR( (df_inflation[[#This Row],[CPIAUCSL]] / OFFSET(df_inflation[[#This Row],[CPIAUCSL]], -36, 0))^(1/$E$8) - 1, "")</f>
        <v>3.8521483635844955E-2</v>
      </c>
      <c r="F517" s="162">
        <f ca="1">IFERROR(df_inflation[[#This Row],[3 yr. Annual Change in CPI]] + $F$8, "")</f>
        <v>5.8521483635844959E-2</v>
      </c>
    </row>
    <row r="518" spans="2:6" x14ac:dyDescent="0.25">
      <c r="B518" s="17">
        <v>32599</v>
      </c>
      <c r="C518" s="161">
        <v>123.1</v>
      </c>
      <c r="D518" s="13">
        <f>YEAR(df_inflation[[#This Row],[Calendar Date]])</f>
        <v>1989</v>
      </c>
      <c r="E518" s="162">
        <f ca="1">IFERROR( (df_inflation[[#This Row],[CPIAUCSL]] / OFFSET(df_inflation[[#This Row],[CPIAUCSL]], -36, 0))^(1/$E$8) - 1, "")</f>
        <v>4.2340236952386423E-2</v>
      </c>
      <c r="F518" s="162">
        <f ca="1">IFERROR(df_inflation[[#This Row],[3 yr. Annual Change in CPI]] + $F$8, "")</f>
        <v>6.2340236952386427E-2</v>
      </c>
    </row>
    <row r="519" spans="2:6" x14ac:dyDescent="0.25">
      <c r="B519" s="17">
        <v>32629</v>
      </c>
      <c r="C519" s="161">
        <v>123.7</v>
      </c>
      <c r="D519" s="13">
        <f>YEAR(df_inflation[[#This Row],[Calendar Date]])</f>
        <v>1989</v>
      </c>
      <c r="E519" s="162">
        <f ca="1">IFERROR( (df_inflation[[#This Row],[CPIAUCSL]] / OFFSET(df_inflation[[#This Row],[CPIAUCSL]], -36, 0))^(1/$E$8) - 1, "")</f>
        <v>4.3072271665568262E-2</v>
      </c>
      <c r="F519" s="162">
        <f ca="1">IFERROR(df_inflation[[#This Row],[3 yr. Annual Change in CPI]] + $F$8, "")</f>
        <v>6.3072271665568266E-2</v>
      </c>
    </row>
    <row r="520" spans="2:6" x14ac:dyDescent="0.25">
      <c r="B520" s="17">
        <v>32660</v>
      </c>
      <c r="C520" s="161">
        <v>124.1</v>
      </c>
      <c r="D520" s="13">
        <f>YEAR(df_inflation[[#This Row],[Calendar Date]])</f>
        <v>1989</v>
      </c>
      <c r="E520" s="162">
        <f ca="1">IFERROR( (df_inflation[[#This Row],[CPIAUCSL]] / OFFSET(df_inflation[[#This Row],[CPIAUCSL]], -36, 0))^(1/$E$8) - 1, "")</f>
        <v>4.292117796385142E-2</v>
      </c>
      <c r="F520" s="162">
        <f ca="1">IFERROR(df_inflation[[#This Row],[3 yr. Annual Change in CPI]] + $F$8, "")</f>
        <v>6.2921177963851424E-2</v>
      </c>
    </row>
    <row r="521" spans="2:6" x14ac:dyDescent="0.25">
      <c r="B521" s="17">
        <v>32690</v>
      </c>
      <c r="C521" s="161">
        <v>124.5</v>
      </c>
      <c r="D521" s="13">
        <f>YEAR(df_inflation[[#This Row],[Calendar Date]])</f>
        <v>1989</v>
      </c>
      <c r="E521" s="162">
        <f ca="1">IFERROR( (df_inflation[[#This Row],[CPIAUCSL]] / OFFSET(df_inflation[[#This Row],[CPIAUCSL]], -36, 0))^(1/$E$8) - 1, "")</f>
        <v>4.3722575863626378E-2</v>
      </c>
      <c r="F521" s="162">
        <f ca="1">IFERROR(df_inflation[[#This Row],[3 yr. Annual Change in CPI]] + $F$8, "")</f>
        <v>6.3722575863626382E-2</v>
      </c>
    </row>
    <row r="522" spans="2:6" x14ac:dyDescent="0.25">
      <c r="B522" s="17">
        <v>32721</v>
      </c>
      <c r="C522" s="161">
        <v>124.5</v>
      </c>
      <c r="D522" s="13">
        <f>YEAR(df_inflation[[#This Row],[Calendar Date]])</f>
        <v>1989</v>
      </c>
      <c r="E522" s="162">
        <f ca="1">IFERROR( (df_inflation[[#This Row],[CPIAUCSL]] / OFFSET(df_inflation[[#This Row],[CPIAUCSL]], -36, 0))^(1/$E$8) - 1, "")</f>
        <v>4.3405045398072772E-2</v>
      </c>
      <c r="F522" s="162">
        <f ca="1">IFERROR(df_inflation[[#This Row],[3 yr. Annual Change in CPI]] + $F$8, "")</f>
        <v>6.3405045398072776E-2</v>
      </c>
    </row>
    <row r="523" spans="2:6" x14ac:dyDescent="0.25">
      <c r="B523" s="17">
        <v>32752</v>
      </c>
      <c r="C523" s="161">
        <v>124.8</v>
      </c>
      <c r="D523" s="13">
        <f>YEAR(df_inflation[[#This Row],[Calendar Date]])</f>
        <v>1989</v>
      </c>
      <c r="E523" s="162">
        <f ca="1">IFERROR( (df_inflation[[#This Row],[CPIAUCSL]] / OFFSET(df_inflation[[#This Row],[CPIAUCSL]], -36, 0))^(1/$E$8) - 1, "")</f>
        <v>4.2975163714625175E-2</v>
      </c>
      <c r="F523" s="162">
        <f ca="1">IFERROR(df_inflation[[#This Row],[3 yr. Annual Change in CPI]] + $F$8, "")</f>
        <v>6.2975163714625179E-2</v>
      </c>
    </row>
    <row r="524" spans="2:6" x14ac:dyDescent="0.25">
      <c r="B524" s="17">
        <v>32782</v>
      </c>
      <c r="C524" s="161">
        <v>125.4</v>
      </c>
      <c r="D524" s="13">
        <f>YEAR(df_inflation[[#This Row],[Calendar Date]])</f>
        <v>1989</v>
      </c>
      <c r="E524" s="162">
        <f ca="1">IFERROR( (df_inflation[[#This Row],[CPIAUCSL]] / OFFSET(df_inflation[[#This Row],[CPIAUCSL]], -36, 0))^(1/$E$8) - 1, "")</f>
        <v>4.4011575622509014E-2</v>
      </c>
      <c r="F524" s="162">
        <f ca="1">IFERROR(df_inflation[[#This Row],[3 yr. Annual Change in CPI]] + $F$8, "")</f>
        <v>6.4011575622509018E-2</v>
      </c>
    </row>
    <row r="525" spans="2:6" x14ac:dyDescent="0.25">
      <c r="B525" s="17">
        <v>32813</v>
      </c>
      <c r="C525" s="161">
        <v>125.9</v>
      </c>
      <c r="D525" s="13">
        <f>YEAR(df_inflation[[#This Row],[Calendar Date]])</f>
        <v>1989</v>
      </c>
      <c r="E525" s="162">
        <f ca="1">IFERROR( (df_inflation[[#This Row],[CPIAUCSL]] / OFFSET(df_inflation[[#This Row],[CPIAUCSL]], -36, 0))^(1/$E$8) - 1, "")</f>
        <v>4.4765650531300993E-2</v>
      </c>
      <c r="F525" s="162">
        <f ca="1">IFERROR(df_inflation[[#This Row],[3 yr. Annual Change in CPI]] + $F$8, "")</f>
        <v>6.4765650531300997E-2</v>
      </c>
    </row>
    <row r="526" spans="2:6" x14ac:dyDescent="0.25">
      <c r="B526" s="17">
        <v>32843</v>
      </c>
      <c r="C526" s="161">
        <v>126.3</v>
      </c>
      <c r="D526" s="13">
        <f>YEAR(df_inflation[[#This Row],[Calendar Date]])</f>
        <v>1989</v>
      </c>
      <c r="E526" s="162">
        <f ca="1">IFERROR( (df_inflation[[#This Row],[CPIAUCSL]] / OFFSET(df_inflation[[#This Row],[CPIAUCSL]], -36, 0))^(1/$E$8) - 1, "")</f>
        <v>4.4610844391197224E-2</v>
      </c>
      <c r="F526" s="162">
        <f ca="1">IFERROR(df_inflation[[#This Row],[3 yr. Annual Change in CPI]] + $F$8, "")</f>
        <v>6.4610844391197228E-2</v>
      </c>
    </row>
    <row r="527" spans="2:6" x14ac:dyDescent="0.25">
      <c r="B527" s="17">
        <v>32874</v>
      </c>
      <c r="C527" s="161">
        <v>127.5</v>
      </c>
      <c r="D527" s="13">
        <f>YEAR(df_inflation[[#This Row],[Calendar Date]])</f>
        <v>1990</v>
      </c>
      <c r="E527" s="162">
        <f ca="1">IFERROR( (df_inflation[[#This Row],[CPIAUCSL]] / OFFSET(df_inflation[[#This Row],[CPIAUCSL]], -36, 0))^(1/$E$8) - 1, "")</f>
        <v>4.60240374179397E-2</v>
      </c>
      <c r="F527" s="162">
        <f ca="1">IFERROR(df_inflation[[#This Row],[3 yr. Annual Change in CPI]] + $F$8, "")</f>
        <v>6.6024037417939704E-2</v>
      </c>
    </row>
    <row r="528" spans="2:6" x14ac:dyDescent="0.25">
      <c r="B528" s="17">
        <v>32905</v>
      </c>
      <c r="C528" s="161">
        <v>128</v>
      </c>
      <c r="D528" s="13">
        <f>YEAR(df_inflation[[#This Row],[Calendar Date]])</f>
        <v>1990</v>
      </c>
      <c r="E528" s="162">
        <f ca="1">IFERROR( (df_inflation[[#This Row],[CPIAUCSL]] / OFFSET(df_inflation[[#This Row],[CPIAUCSL]], -36, 0))^(1/$E$8) - 1, "")</f>
        <v>4.6138989953128151E-2</v>
      </c>
      <c r="F528" s="162">
        <f ca="1">IFERROR(df_inflation[[#This Row],[3 yr. Annual Change in CPI]] + $F$8, "")</f>
        <v>6.6138989953128155E-2</v>
      </c>
    </row>
    <row r="529" spans="2:6" x14ac:dyDescent="0.25">
      <c r="B529" s="17">
        <v>32933</v>
      </c>
      <c r="C529" s="161">
        <v>128.6</v>
      </c>
      <c r="D529" s="13">
        <f>YEAR(df_inflation[[#This Row],[Calendar Date]])</f>
        <v>1990</v>
      </c>
      <c r="E529" s="162">
        <f ca="1">IFERROR( (df_inflation[[#This Row],[CPIAUCSL]] / OFFSET(df_inflation[[#This Row],[CPIAUCSL]], -36, 0))^(1/$E$8) - 1, "")</f>
        <v>4.6524429084566554E-2</v>
      </c>
      <c r="F529" s="162">
        <f ca="1">IFERROR(df_inflation[[#This Row],[3 yr. Annual Change in CPI]] + $F$8, "")</f>
        <v>6.6524429084566558E-2</v>
      </c>
    </row>
    <row r="530" spans="2:6" x14ac:dyDescent="0.25">
      <c r="B530" s="17">
        <v>32964</v>
      </c>
      <c r="C530" s="161">
        <v>128.9</v>
      </c>
      <c r="D530" s="13">
        <f>YEAR(df_inflation[[#This Row],[Calendar Date]])</f>
        <v>1990</v>
      </c>
      <c r="E530" s="162">
        <f ca="1">IFERROR( (df_inflation[[#This Row],[CPIAUCSL]] / OFFSET(df_inflation[[#This Row],[CPIAUCSL]], -36, 0))^(1/$E$8) - 1, "")</f>
        <v>4.5786425807584186E-2</v>
      </c>
      <c r="F530" s="162">
        <f ca="1">IFERROR(df_inflation[[#This Row],[3 yr. Annual Change in CPI]] + $F$8, "")</f>
        <v>6.578642580758419E-2</v>
      </c>
    </row>
    <row r="531" spans="2:6" x14ac:dyDescent="0.25">
      <c r="B531" s="17">
        <v>32994</v>
      </c>
      <c r="C531" s="161">
        <v>129.1</v>
      </c>
      <c r="D531" s="13">
        <f>YEAR(df_inflation[[#This Row],[Calendar Date]])</f>
        <v>1990</v>
      </c>
      <c r="E531" s="162">
        <f ca="1">IFERROR( (df_inflation[[#This Row],[CPIAUCSL]] / OFFSET(df_inflation[[#This Row],[CPIAUCSL]], -36, 0))^(1/$E$8) - 1, "")</f>
        <v>4.5400249937817216E-2</v>
      </c>
      <c r="F531" s="162">
        <f ca="1">IFERROR(df_inflation[[#This Row],[3 yr. Annual Change in CPI]] + $F$8, "")</f>
        <v>6.540024993781722E-2</v>
      </c>
    </row>
    <row r="532" spans="2:6" x14ac:dyDescent="0.25">
      <c r="B532" s="17">
        <v>33025</v>
      </c>
      <c r="C532" s="161">
        <v>129.9</v>
      </c>
      <c r="D532" s="13">
        <f>YEAR(df_inflation[[#This Row],[Calendar Date]])</f>
        <v>1990</v>
      </c>
      <c r="E532" s="162">
        <f ca="1">IFERROR( (df_inflation[[#This Row],[CPIAUCSL]] / OFFSET(df_inflation[[#This Row],[CPIAUCSL]], -36, 0))^(1/$E$8) - 1, "")</f>
        <v>4.6014640555439135E-2</v>
      </c>
      <c r="F532" s="162">
        <f ca="1">IFERROR(df_inflation[[#This Row],[3 yr. Annual Change in CPI]] + $F$8, "")</f>
        <v>6.6014640555439139E-2</v>
      </c>
    </row>
    <row r="533" spans="2:6" x14ac:dyDescent="0.25">
      <c r="B533" s="17">
        <v>33055</v>
      </c>
      <c r="C533" s="161">
        <v>130.5</v>
      </c>
      <c r="D533" s="13">
        <f>YEAR(df_inflation[[#This Row],[Calendar Date]])</f>
        <v>1990</v>
      </c>
      <c r="E533" s="162">
        <f ca="1">IFERROR( (df_inflation[[#This Row],[CPIAUCSL]] / OFFSET(df_inflation[[#This Row],[CPIAUCSL]], -36, 0))^(1/$E$8) - 1, "")</f>
        <v>4.6701267008234071E-2</v>
      </c>
      <c r="F533" s="162">
        <f ca="1">IFERROR(df_inflation[[#This Row],[3 yr. Annual Change in CPI]] + $F$8, "")</f>
        <v>6.6701267008234075E-2</v>
      </c>
    </row>
    <row r="534" spans="2:6" x14ac:dyDescent="0.25">
      <c r="B534" s="17">
        <v>33086</v>
      </c>
      <c r="C534" s="161">
        <v>131.6</v>
      </c>
      <c r="D534" s="13">
        <f>YEAR(df_inflation[[#This Row],[Calendar Date]])</f>
        <v>1990</v>
      </c>
      <c r="E534" s="162">
        <f ca="1">IFERROR( (df_inflation[[#This Row],[CPIAUCSL]] / OFFSET(df_inflation[[#This Row],[CPIAUCSL]], -36, 0))^(1/$E$8) - 1, "")</f>
        <v>4.8101203397132641E-2</v>
      </c>
      <c r="F534" s="162">
        <f ca="1">IFERROR(df_inflation[[#This Row],[3 yr. Annual Change in CPI]] + $F$8, "")</f>
        <v>6.8101203397132645E-2</v>
      </c>
    </row>
    <row r="535" spans="2:6" x14ac:dyDescent="0.25">
      <c r="B535" s="17">
        <v>33117</v>
      </c>
      <c r="C535" s="161">
        <v>132.5</v>
      </c>
      <c r="D535" s="13">
        <f>YEAR(df_inflation[[#This Row],[Calendar Date]])</f>
        <v>1990</v>
      </c>
      <c r="E535" s="162">
        <f ca="1">IFERROR( (df_inflation[[#This Row],[CPIAUCSL]] / OFFSET(df_inflation[[#This Row],[CPIAUCSL]], -36, 0))^(1/$E$8) - 1, "")</f>
        <v>4.9262504195300094E-2</v>
      </c>
      <c r="F535" s="162">
        <f ca="1">IFERROR(df_inflation[[#This Row],[3 yr. Annual Change in CPI]] + $F$8, "")</f>
        <v>6.9262504195300098E-2</v>
      </c>
    </row>
    <row r="536" spans="2:6" x14ac:dyDescent="0.25">
      <c r="B536" s="17">
        <v>33147</v>
      </c>
      <c r="C536" s="161">
        <v>133.4</v>
      </c>
      <c r="D536" s="13">
        <f>YEAR(df_inflation[[#This Row],[Calendar Date]])</f>
        <v>1990</v>
      </c>
      <c r="E536" s="162">
        <f ca="1">IFERROR( (df_inflation[[#This Row],[CPIAUCSL]] / OFFSET(df_inflation[[#This Row],[CPIAUCSL]], -36, 0))^(1/$E$8) - 1, "")</f>
        <v>5.0717574498580387E-2</v>
      </c>
      <c r="F536" s="162">
        <f ca="1">IFERROR(df_inflation[[#This Row],[3 yr. Annual Change in CPI]] + $F$8, "")</f>
        <v>7.0717574498580391E-2</v>
      </c>
    </row>
    <row r="537" spans="2:6" x14ac:dyDescent="0.25">
      <c r="B537" s="17">
        <v>33178</v>
      </c>
      <c r="C537" s="161">
        <v>133.69999999999999</v>
      </c>
      <c r="D537" s="13">
        <f>YEAR(df_inflation[[#This Row],[Calendar Date]])</f>
        <v>1990</v>
      </c>
      <c r="E537" s="162">
        <f ca="1">IFERROR( (df_inflation[[#This Row],[CPIAUCSL]] / OFFSET(df_inflation[[#This Row],[CPIAUCSL]], -36, 0))^(1/$E$8) - 1, "")</f>
        <v>5.0288312709677596E-2</v>
      </c>
      <c r="F537" s="162">
        <f ca="1">IFERROR(df_inflation[[#This Row],[3 yr. Annual Change in CPI]] + $F$8, "")</f>
        <v>7.02883127096776E-2</v>
      </c>
    </row>
    <row r="538" spans="2:6" x14ac:dyDescent="0.25">
      <c r="B538" s="17">
        <v>33208</v>
      </c>
      <c r="C538" s="161">
        <v>134.19999999999999</v>
      </c>
      <c r="D538" s="13">
        <f>YEAR(df_inflation[[#This Row],[Calendar Date]])</f>
        <v>1990</v>
      </c>
      <c r="E538" s="162">
        <f ca="1">IFERROR( (df_inflation[[#This Row],[CPIAUCSL]] / OFFSET(df_inflation[[#This Row],[CPIAUCSL]], -36, 0))^(1/$E$8) - 1, "")</f>
        <v>5.0989137135544871E-2</v>
      </c>
      <c r="F538" s="162">
        <f ca="1">IFERROR(df_inflation[[#This Row],[3 yr. Annual Change in CPI]] + $F$8, "")</f>
        <v>7.0989137135544875E-2</v>
      </c>
    </row>
    <row r="539" spans="2:6" x14ac:dyDescent="0.25">
      <c r="B539" s="17">
        <v>33239</v>
      </c>
      <c r="C539" s="161">
        <v>134.69999999999999</v>
      </c>
      <c r="D539" s="13">
        <f>YEAR(df_inflation[[#This Row],[Calendar Date]])</f>
        <v>1991</v>
      </c>
      <c r="E539" s="162">
        <f ca="1">IFERROR( (df_inflation[[#This Row],[CPIAUCSL]] / OFFSET(df_inflation[[#This Row],[CPIAUCSL]], -36, 0))^(1/$E$8) - 1, "")</f>
        <v>5.1081846877894632E-2</v>
      </c>
      <c r="F539" s="162">
        <f ca="1">IFERROR(df_inflation[[#This Row],[3 yr. Annual Change in CPI]] + $F$8, "")</f>
        <v>7.1081846877894636E-2</v>
      </c>
    </row>
    <row r="540" spans="2:6" x14ac:dyDescent="0.25">
      <c r="B540" s="17">
        <v>33270</v>
      </c>
      <c r="C540" s="161">
        <v>134.80000000000001</v>
      </c>
      <c r="D540" s="13">
        <f>YEAR(df_inflation[[#This Row],[Calendar Date]])</f>
        <v>1991</v>
      </c>
      <c r="E540" s="162">
        <f ca="1">IFERROR( (df_inflation[[#This Row],[CPIAUCSL]] / OFFSET(df_inflation[[#This Row],[CPIAUCSL]], -36, 0))^(1/$E$8) - 1, "")</f>
        <v>5.0738361029694756E-2</v>
      </c>
      <c r="F540" s="162">
        <f ca="1">IFERROR(df_inflation[[#This Row],[3 yr. Annual Change in CPI]] + $F$8, "")</f>
        <v>7.073836102969476E-2</v>
      </c>
    </row>
    <row r="541" spans="2:6" x14ac:dyDescent="0.25">
      <c r="B541" s="17">
        <v>33298</v>
      </c>
      <c r="C541" s="161">
        <v>134.80000000000001</v>
      </c>
      <c r="D541" s="13">
        <f>YEAR(df_inflation[[#This Row],[Calendar Date]])</f>
        <v>1991</v>
      </c>
      <c r="E541" s="162">
        <f ca="1">IFERROR( (df_inflation[[#This Row],[CPIAUCSL]] / OFFSET(df_inflation[[#This Row],[CPIAUCSL]], -36, 0))^(1/$E$8) - 1, "")</f>
        <v>4.983566439888687E-2</v>
      </c>
      <c r="F541" s="162">
        <f ca="1">IFERROR(df_inflation[[#This Row],[3 yr. Annual Change in CPI]] + $F$8, "")</f>
        <v>6.9835664398886874E-2</v>
      </c>
    </row>
    <row r="542" spans="2:6" x14ac:dyDescent="0.25">
      <c r="B542" s="17">
        <v>33329</v>
      </c>
      <c r="C542" s="161">
        <v>135.1</v>
      </c>
      <c r="D542" s="13">
        <f>YEAR(df_inflation[[#This Row],[Calendar Date]])</f>
        <v>1991</v>
      </c>
      <c r="E542" s="162">
        <f ca="1">IFERROR( (df_inflation[[#This Row],[CPIAUCSL]] / OFFSET(df_inflation[[#This Row],[CPIAUCSL]], -36, 0))^(1/$E$8) - 1, "")</f>
        <v>4.8518053138851158E-2</v>
      </c>
      <c r="F542" s="162">
        <f ca="1">IFERROR(df_inflation[[#This Row],[3 yr. Annual Change in CPI]] + $F$8, "")</f>
        <v>6.8518053138851162E-2</v>
      </c>
    </row>
    <row r="543" spans="2:6" x14ac:dyDescent="0.25">
      <c r="B543" s="17">
        <v>33359</v>
      </c>
      <c r="C543" s="161">
        <v>135.6</v>
      </c>
      <c r="D543" s="13">
        <f>YEAR(df_inflation[[#This Row],[Calendar Date]])</f>
        <v>1991</v>
      </c>
      <c r="E543" s="162">
        <f ca="1">IFERROR( (df_inflation[[#This Row],[CPIAUCSL]] / OFFSET(df_inflation[[#This Row],[CPIAUCSL]], -36, 0))^(1/$E$8) - 1, "")</f>
        <v>4.8915752486533792E-2</v>
      </c>
      <c r="F543" s="162">
        <f ca="1">IFERROR(df_inflation[[#This Row],[3 yr. Annual Change in CPI]] + $F$8, "")</f>
        <v>6.8915752486533796E-2</v>
      </c>
    </row>
    <row r="544" spans="2:6" x14ac:dyDescent="0.25">
      <c r="B544" s="17">
        <v>33390</v>
      </c>
      <c r="C544" s="161">
        <v>136</v>
      </c>
      <c r="D544" s="13">
        <f>YEAR(df_inflation[[#This Row],[Calendar Date]])</f>
        <v>1991</v>
      </c>
      <c r="E544" s="162">
        <f ca="1">IFERROR( (df_inflation[[#This Row],[CPIAUCSL]] / OFFSET(df_inflation[[#This Row],[CPIAUCSL]], -36, 0))^(1/$E$8) - 1, "")</f>
        <v>4.8461047966767312E-2</v>
      </c>
      <c r="F544" s="162">
        <f ca="1">IFERROR(df_inflation[[#This Row],[3 yr. Annual Change in CPI]] + $F$8, "")</f>
        <v>6.8461047966767316E-2</v>
      </c>
    </row>
    <row r="545" spans="2:6" x14ac:dyDescent="0.25">
      <c r="B545" s="17">
        <v>33420</v>
      </c>
      <c r="C545" s="161">
        <v>136.19999999999999</v>
      </c>
      <c r="D545" s="13">
        <f>YEAR(df_inflation[[#This Row],[Calendar Date]])</f>
        <v>1991</v>
      </c>
      <c r="E545" s="162">
        <f ca="1">IFERROR( (df_inflation[[#This Row],[CPIAUCSL]] / OFFSET(df_inflation[[#This Row],[CPIAUCSL]], -36, 0))^(1/$E$8) - 1, "")</f>
        <v>4.7497316552071345E-2</v>
      </c>
      <c r="F545" s="162">
        <f ca="1">IFERROR(df_inflation[[#This Row],[3 yr. Annual Change in CPI]] + $F$8, "")</f>
        <v>6.7497316552071349E-2</v>
      </c>
    </row>
    <row r="546" spans="2:6" x14ac:dyDescent="0.25">
      <c r="B546" s="17">
        <v>33451</v>
      </c>
      <c r="C546" s="161">
        <v>136.6</v>
      </c>
      <c r="D546" s="13">
        <f>YEAR(df_inflation[[#This Row],[Calendar Date]])</f>
        <v>1991</v>
      </c>
      <c r="E546" s="162">
        <f ca="1">IFERROR( (df_inflation[[#This Row],[CPIAUCSL]] / OFFSET(df_inflation[[#This Row],[CPIAUCSL]], -36, 0))^(1/$E$8) - 1, "")</f>
        <v>4.7051185018734509E-2</v>
      </c>
      <c r="F546" s="162">
        <f ca="1">IFERROR(df_inflation[[#This Row],[3 yr. Annual Change in CPI]] + $F$8, "")</f>
        <v>6.7051185018734513E-2</v>
      </c>
    </row>
    <row r="547" spans="2:6" x14ac:dyDescent="0.25">
      <c r="B547" s="17">
        <v>33482</v>
      </c>
      <c r="C547" s="161">
        <v>137</v>
      </c>
      <c r="D547" s="13">
        <f>YEAR(df_inflation[[#This Row],[Calendar Date]])</f>
        <v>1991</v>
      </c>
      <c r="E547" s="162">
        <f ca="1">IFERROR( (df_inflation[[#This Row],[CPIAUCSL]] / OFFSET(df_inflation[[#This Row],[CPIAUCSL]], -36, 0))^(1/$E$8) - 1, "")</f>
        <v>4.6608411065624411E-2</v>
      </c>
      <c r="F547" s="162">
        <f ca="1">IFERROR(df_inflation[[#This Row],[3 yr. Annual Change in CPI]] + $F$8, "")</f>
        <v>6.6608411065624415E-2</v>
      </c>
    </row>
    <row r="548" spans="2:6" x14ac:dyDescent="0.25">
      <c r="B548" s="17">
        <v>33512</v>
      </c>
      <c r="C548" s="161">
        <v>137.19999999999999</v>
      </c>
      <c r="D548" s="13">
        <f>YEAR(df_inflation[[#This Row],[Calendar Date]])</f>
        <v>1991</v>
      </c>
      <c r="E548" s="162">
        <f ca="1">IFERROR( (df_inflation[[#This Row],[CPIAUCSL]] / OFFSET(df_inflation[[#This Row],[CPIAUCSL]], -36, 0))^(1/$E$8) - 1, "")</f>
        <v>4.5951730420880965E-2</v>
      </c>
      <c r="F548" s="162">
        <f ca="1">IFERROR(df_inflation[[#This Row],[3 yr. Annual Change in CPI]] + $F$8, "")</f>
        <v>6.5951730420880969E-2</v>
      </c>
    </row>
    <row r="549" spans="2:6" x14ac:dyDescent="0.25">
      <c r="B549" s="17">
        <v>33543</v>
      </c>
      <c r="C549" s="161">
        <v>137.80000000000001</v>
      </c>
      <c r="D549" s="13">
        <f>YEAR(df_inflation[[#This Row],[Calendar Date]])</f>
        <v>1991</v>
      </c>
      <c r="E549" s="162">
        <f ca="1">IFERROR( (df_inflation[[#This Row],[CPIAUCSL]] / OFFSET(df_inflation[[#This Row],[CPIAUCSL]], -36, 0))^(1/$E$8) - 1, "")</f>
        <v>4.6311977198694176E-2</v>
      </c>
      <c r="F549" s="162">
        <f ca="1">IFERROR(df_inflation[[#This Row],[3 yr. Annual Change in CPI]] + $F$8, "")</f>
        <v>6.631197719869418E-2</v>
      </c>
    </row>
    <row r="550" spans="2:6" x14ac:dyDescent="0.25">
      <c r="B550" s="17">
        <v>33573</v>
      </c>
      <c r="C550" s="161">
        <v>138.19999999999999</v>
      </c>
      <c r="D550" s="13">
        <f>YEAR(df_inflation[[#This Row],[Calendar Date]])</f>
        <v>1991</v>
      </c>
      <c r="E550" s="162">
        <f ca="1">IFERROR( (df_inflation[[#This Row],[CPIAUCSL]] / OFFSET(df_inflation[[#This Row],[CPIAUCSL]], -36, 0))^(1/$E$8) - 1, "")</f>
        <v>4.6165171663508309E-2</v>
      </c>
      <c r="F550" s="162">
        <f ca="1">IFERROR(df_inflation[[#This Row],[3 yr. Annual Change in CPI]] + $F$8, "")</f>
        <v>6.6165171663508313E-2</v>
      </c>
    </row>
    <row r="551" spans="2:6" x14ac:dyDescent="0.25">
      <c r="B551" s="17">
        <v>33604</v>
      </c>
      <c r="C551" s="161">
        <v>138.30000000000001</v>
      </c>
      <c r="D551" s="13">
        <f>YEAR(df_inflation[[#This Row],[Calendar Date]])</f>
        <v>1992</v>
      </c>
      <c r="E551" s="162">
        <f ca="1">IFERROR( (df_inflation[[#This Row],[CPIAUCSL]] / OFFSET(df_inflation[[#This Row],[CPIAUCSL]], -36, 0))^(1/$E$8) - 1, "")</f>
        <v>4.497649082461419E-2</v>
      </c>
      <c r="F551" s="162">
        <f ca="1">IFERROR(df_inflation[[#This Row],[3 yr. Annual Change in CPI]] + $F$8, "")</f>
        <v>6.4976490824614194E-2</v>
      </c>
    </row>
    <row r="552" spans="2:6" x14ac:dyDescent="0.25">
      <c r="B552" s="17">
        <v>33635</v>
      </c>
      <c r="C552" s="161">
        <v>138.6</v>
      </c>
      <c r="D552" s="13">
        <f>YEAR(df_inflation[[#This Row],[Calendar Date]])</f>
        <v>1992</v>
      </c>
      <c r="E552" s="162">
        <f ca="1">IFERROR( (df_inflation[[#This Row],[CPIAUCSL]] / OFFSET(df_inflation[[#This Row],[CPIAUCSL]], -36, 0))^(1/$E$8) - 1, "")</f>
        <v>4.4583636874310217E-2</v>
      </c>
      <c r="F552" s="162">
        <f ca="1">IFERROR(df_inflation[[#This Row],[3 yr. Annual Change in CPI]] + $F$8, "")</f>
        <v>6.4583636874310221E-2</v>
      </c>
    </row>
    <row r="553" spans="2:6" x14ac:dyDescent="0.25">
      <c r="B553" s="17">
        <v>33664</v>
      </c>
      <c r="C553" s="161">
        <v>139.1</v>
      </c>
      <c r="D553" s="13">
        <f>YEAR(df_inflation[[#This Row],[Calendar Date]])</f>
        <v>1992</v>
      </c>
      <c r="E553" s="162">
        <f ca="1">IFERROR( (df_inflation[[#This Row],[CPIAUCSL]] / OFFSET(df_inflation[[#This Row],[CPIAUCSL]], -36, 0))^(1/$E$8) - 1, "")</f>
        <v>4.4123750499876158E-2</v>
      </c>
      <c r="F553" s="162">
        <f ca="1">IFERROR(df_inflation[[#This Row],[3 yr. Annual Change in CPI]] + $F$8, "")</f>
        <v>6.4123750499876161E-2</v>
      </c>
    </row>
    <row r="554" spans="2:6" x14ac:dyDescent="0.25">
      <c r="B554" s="17">
        <v>33695</v>
      </c>
      <c r="C554" s="161">
        <v>139.4</v>
      </c>
      <c r="D554" s="13">
        <f>YEAR(df_inflation[[#This Row],[Calendar Date]])</f>
        <v>1992</v>
      </c>
      <c r="E554" s="162">
        <f ca="1">IFERROR( (df_inflation[[#This Row],[CPIAUCSL]] / OFFSET(df_inflation[[#This Row],[CPIAUCSL]], -36, 0))^(1/$E$8) - 1, "")</f>
        <v>4.2321206103357323E-2</v>
      </c>
      <c r="F554" s="162">
        <f ca="1">IFERROR(df_inflation[[#This Row],[3 yr. Annual Change in CPI]] + $F$8, "")</f>
        <v>6.2321206103357327E-2</v>
      </c>
    </row>
    <row r="555" spans="2:6" x14ac:dyDescent="0.25">
      <c r="B555" s="17">
        <v>33725</v>
      </c>
      <c r="C555" s="161">
        <v>139.69999999999999</v>
      </c>
      <c r="D555" s="13">
        <f>YEAR(df_inflation[[#This Row],[Calendar Date]])</f>
        <v>1992</v>
      </c>
      <c r="E555" s="162">
        <f ca="1">IFERROR( (df_inflation[[#This Row],[CPIAUCSL]] / OFFSET(df_inflation[[#This Row],[CPIAUCSL]], -36, 0))^(1/$E$8) - 1, "")</f>
        <v>4.1379207484821157E-2</v>
      </c>
      <c r="F555" s="162">
        <f ca="1">IFERROR(df_inflation[[#This Row],[3 yr. Annual Change in CPI]] + $F$8, "")</f>
        <v>6.1379207484821161E-2</v>
      </c>
    </row>
    <row r="556" spans="2:6" x14ac:dyDescent="0.25">
      <c r="B556" s="17">
        <v>33756</v>
      </c>
      <c r="C556" s="161">
        <v>140.1</v>
      </c>
      <c r="D556" s="13">
        <f>YEAR(df_inflation[[#This Row],[Calendar Date]])</f>
        <v>1992</v>
      </c>
      <c r="E556" s="162">
        <f ca="1">IFERROR( (df_inflation[[#This Row],[CPIAUCSL]] / OFFSET(df_inflation[[#This Row],[CPIAUCSL]], -36, 0))^(1/$E$8) - 1, "")</f>
        <v>4.125104737156815E-2</v>
      </c>
      <c r="F556" s="162">
        <f ca="1">IFERROR(df_inflation[[#This Row],[3 yr. Annual Change in CPI]] + $F$8, "")</f>
        <v>6.1251047371568154E-2</v>
      </c>
    </row>
    <row r="557" spans="2:6" x14ac:dyDescent="0.25">
      <c r="B557" s="17">
        <v>33786</v>
      </c>
      <c r="C557" s="161">
        <v>140.5</v>
      </c>
      <c r="D557" s="13">
        <f>YEAR(df_inflation[[#This Row],[Calendar Date]])</f>
        <v>1992</v>
      </c>
      <c r="E557" s="162">
        <f ca="1">IFERROR( (df_inflation[[#This Row],[CPIAUCSL]] / OFFSET(df_inflation[[#This Row],[CPIAUCSL]], -36, 0))^(1/$E$8) - 1, "")</f>
        <v>4.1123679524278423E-2</v>
      </c>
      <c r="F557" s="162">
        <f ca="1">IFERROR(df_inflation[[#This Row],[3 yr. Annual Change in CPI]] + $F$8, "")</f>
        <v>6.1123679524278426E-2</v>
      </c>
    </row>
    <row r="558" spans="2:6" x14ac:dyDescent="0.25">
      <c r="B558" s="17">
        <v>33817</v>
      </c>
      <c r="C558" s="161">
        <v>140.80000000000001</v>
      </c>
      <c r="D558" s="13">
        <f>YEAR(df_inflation[[#This Row],[Calendar Date]])</f>
        <v>1992</v>
      </c>
      <c r="E558" s="162">
        <f ca="1">IFERROR( (df_inflation[[#This Row],[CPIAUCSL]] / OFFSET(df_inflation[[#This Row],[CPIAUCSL]], -36, 0))^(1/$E$8) - 1, "")</f>
        <v>4.1864166032463013E-2</v>
      </c>
      <c r="F558" s="162">
        <f ca="1">IFERROR(df_inflation[[#This Row],[3 yr. Annual Change in CPI]] + $F$8, "")</f>
        <v>6.1864166032463017E-2</v>
      </c>
    </row>
    <row r="559" spans="2:6" x14ac:dyDescent="0.25">
      <c r="B559" s="17">
        <v>33848</v>
      </c>
      <c r="C559" s="161">
        <v>141.1</v>
      </c>
      <c r="D559" s="13">
        <f>YEAR(df_inflation[[#This Row],[Calendar Date]])</f>
        <v>1992</v>
      </c>
      <c r="E559" s="162">
        <f ca="1">IFERROR( (df_inflation[[#This Row],[CPIAUCSL]] / OFFSET(df_inflation[[#This Row],[CPIAUCSL]], -36, 0))^(1/$E$8) - 1, "")</f>
        <v>4.1767511604293039E-2</v>
      </c>
      <c r="F559" s="162">
        <f ca="1">IFERROR(df_inflation[[#This Row],[3 yr. Annual Change in CPI]] + $F$8, "")</f>
        <v>6.1767511604293043E-2</v>
      </c>
    </row>
    <row r="560" spans="2:6" x14ac:dyDescent="0.25">
      <c r="B560" s="17">
        <v>33878</v>
      </c>
      <c r="C560" s="161">
        <v>141.69999999999999</v>
      </c>
      <c r="D560" s="13">
        <f>YEAR(df_inflation[[#This Row],[Calendar Date]])</f>
        <v>1992</v>
      </c>
      <c r="E560" s="162">
        <f ca="1">IFERROR( (df_inflation[[#This Row],[CPIAUCSL]] / OFFSET(df_inflation[[#This Row],[CPIAUCSL]], -36, 0))^(1/$E$8) - 1, "")</f>
        <v>4.1575536950705594E-2</v>
      </c>
      <c r="F560" s="162">
        <f ca="1">IFERROR(df_inflation[[#This Row],[3 yr. Annual Change in CPI]] + $F$8, "")</f>
        <v>6.1575536950705598E-2</v>
      </c>
    </row>
    <row r="561" spans="2:6" x14ac:dyDescent="0.25">
      <c r="B561" s="17">
        <v>33909</v>
      </c>
      <c r="C561" s="161">
        <v>142.1</v>
      </c>
      <c r="D561" s="13">
        <f>YEAR(df_inflation[[#This Row],[Calendar Date]])</f>
        <v>1992</v>
      </c>
      <c r="E561" s="162">
        <f ca="1">IFERROR( (df_inflation[[#This Row],[CPIAUCSL]] / OFFSET(df_inflation[[#This Row],[CPIAUCSL]], -36, 0))^(1/$E$8) - 1, "")</f>
        <v>4.1172724956390461E-2</v>
      </c>
      <c r="F561" s="162">
        <f ca="1">IFERROR(df_inflation[[#This Row],[3 yr. Annual Change in CPI]] + $F$8, "")</f>
        <v>6.1172724956390465E-2</v>
      </c>
    </row>
    <row r="562" spans="2:6" x14ac:dyDescent="0.25">
      <c r="B562" s="17">
        <v>33939</v>
      </c>
      <c r="C562" s="161">
        <v>142.30000000000001</v>
      </c>
      <c r="D562" s="13">
        <f>YEAR(df_inflation[[#This Row],[Calendar Date]])</f>
        <v>1992</v>
      </c>
      <c r="E562" s="162">
        <f ca="1">IFERROR( (df_inflation[[#This Row],[CPIAUCSL]] / OFFSET(df_inflation[[#This Row],[CPIAUCSL]], -36, 0))^(1/$E$8) - 1, "")</f>
        <v>4.0560134030836581E-2</v>
      </c>
      <c r="F562" s="162">
        <f ca="1">IFERROR(df_inflation[[#This Row],[3 yr. Annual Change in CPI]] + $F$8, "")</f>
        <v>6.0560134030836585E-2</v>
      </c>
    </row>
    <row r="563" spans="2:6" x14ac:dyDescent="0.25">
      <c r="B563" s="17">
        <v>33970</v>
      </c>
      <c r="C563" s="161">
        <v>142.80000000000001</v>
      </c>
      <c r="D563" s="13">
        <f>YEAR(df_inflation[[#This Row],[Calendar Date]])</f>
        <v>1993</v>
      </c>
      <c r="E563" s="162">
        <f ca="1">IFERROR( (df_inflation[[#This Row],[CPIAUCSL]] / OFFSET(df_inflation[[#This Row],[CPIAUCSL]], -36, 0))^(1/$E$8) - 1, "")</f>
        <v>3.8498820370220788E-2</v>
      </c>
      <c r="F563" s="162">
        <f ca="1">IFERROR(df_inflation[[#This Row],[3 yr. Annual Change in CPI]] + $F$8, "")</f>
        <v>5.8498820370220792E-2</v>
      </c>
    </row>
    <row r="564" spans="2:6" x14ac:dyDescent="0.25">
      <c r="B564" s="17">
        <v>34001</v>
      </c>
      <c r="C564" s="161">
        <v>143.1</v>
      </c>
      <c r="D564" s="13">
        <f>YEAR(df_inflation[[#This Row],[Calendar Date]])</f>
        <v>1993</v>
      </c>
      <c r="E564" s="162">
        <f ca="1">IFERROR( (df_inflation[[#This Row],[CPIAUCSL]] / OFFSET(df_inflation[[#This Row],[CPIAUCSL]], -36, 0))^(1/$E$8) - 1, "")</f>
        <v>3.7870627733344264E-2</v>
      </c>
      <c r="F564" s="162">
        <f ca="1">IFERROR(df_inflation[[#This Row],[3 yr. Annual Change in CPI]] + $F$8, "")</f>
        <v>5.7870627733344268E-2</v>
      </c>
    </row>
    <row r="565" spans="2:6" x14ac:dyDescent="0.25">
      <c r="B565" s="17">
        <v>34029</v>
      </c>
      <c r="C565" s="161">
        <v>143.30000000000001</v>
      </c>
      <c r="D565" s="13">
        <f>YEAR(df_inflation[[#This Row],[Calendar Date]])</f>
        <v>1993</v>
      </c>
      <c r="E565" s="162">
        <f ca="1">IFERROR( (df_inflation[[#This Row],[CPIAUCSL]] / OFFSET(df_inflation[[#This Row],[CPIAUCSL]], -36, 0))^(1/$E$8) - 1, "")</f>
        <v>3.6736543969992708E-2</v>
      </c>
      <c r="F565" s="162">
        <f ca="1">IFERROR(df_inflation[[#This Row],[3 yr. Annual Change in CPI]] + $F$8, "")</f>
        <v>5.6736543969992712E-2</v>
      </c>
    </row>
    <row r="566" spans="2:6" x14ac:dyDescent="0.25">
      <c r="B566" s="17">
        <v>34060</v>
      </c>
      <c r="C566" s="161">
        <v>143.80000000000001</v>
      </c>
      <c r="D566" s="13">
        <f>YEAR(df_inflation[[#This Row],[Calendar Date]])</f>
        <v>1993</v>
      </c>
      <c r="E566" s="162">
        <f ca="1">IFERROR( (df_inflation[[#This Row],[CPIAUCSL]] / OFFSET(df_inflation[[#This Row],[CPIAUCSL]], -36, 0))^(1/$E$8) - 1, "")</f>
        <v>3.71350772169321E-2</v>
      </c>
      <c r="F566" s="162">
        <f ca="1">IFERROR(df_inflation[[#This Row],[3 yr. Annual Change in CPI]] + $F$8, "")</f>
        <v>5.7135077216932104E-2</v>
      </c>
    </row>
    <row r="567" spans="2:6" x14ac:dyDescent="0.25">
      <c r="B567" s="17">
        <v>34090</v>
      </c>
      <c r="C567" s="161">
        <v>144.19999999999999</v>
      </c>
      <c r="D567" s="13">
        <f>YEAR(df_inflation[[#This Row],[Calendar Date]])</f>
        <v>1993</v>
      </c>
      <c r="E567" s="162">
        <f ca="1">IFERROR( (df_inflation[[#This Row],[CPIAUCSL]] / OFFSET(df_inflation[[#This Row],[CPIAUCSL]], -36, 0))^(1/$E$8) - 1, "")</f>
        <v>3.7559487677450099E-2</v>
      </c>
      <c r="F567" s="162">
        <f ca="1">IFERROR(df_inflation[[#This Row],[3 yr. Annual Change in CPI]] + $F$8, "")</f>
        <v>5.7559487677450102E-2</v>
      </c>
    </row>
    <row r="568" spans="2:6" x14ac:dyDescent="0.25">
      <c r="B568" s="17">
        <v>34121</v>
      </c>
      <c r="C568" s="161">
        <v>144.30000000000001</v>
      </c>
      <c r="D568" s="13">
        <f>YEAR(df_inflation[[#This Row],[Calendar Date]])</f>
        <v>1993</v>
      </c>
      <c r="E568" s="162">
        <f ca="1">IFERROR( (df_inflation[[#This Row],[CPIAUCSL]] / OFFSET(df_inflation[[#This Row],[CPIAUCSL]], -36, 0))^(1/$E$8) - 1, "")</f>
        <v>3.5664428550220562E-2</v>
      </c>
      <c r="F568" s="162">
        <f ca="1">IFERROR(df_inflation[[#This Row],[3 yr. Annual Change in CPI]] + $F$8, "")</f>
        <v>5.5664428550220565E-2</v>
      </c>
    </row>
    <row r="569" spans="2:6" x14ac:dyDescent="0.25">
      <c r="B569" s="17">
        <v>34151</v>
      </c>
      <c r="C569" s="161">
        <v>144.5</v>
      </c>
      <c r="D569" s="13">
        <f>YEAR(df_inflation[[#This Row],[Calendar Date]])</f>
        <v>1993</v>
      </c>
      <c r="E569" s="162">
        <f ca="1">IFERROR( (df_inflation[[#This Row],[CPIAUCSL]] / OFFSET(df_inflation[[#This Row],[CPIAUCSL]], -36, 0))^(1/$E$8) - 1, "")</f>
        <v>3.4552287082185495E-2</v>
      </c>
      <c r="F569" s="162">
        <f ca="1">IFERROR(df_inflation[[#This Row],[3 yr. Annual Change in CPI]] + $F$8, "")</f>
        <v>5.4552287082185499E-2</v>
      </c>
    </row>
    <row r="570" spans="2:6" x14ac:dyDescent="0.25">
      <c r="B570" s="17">
        <v>34182</v>
      </c>
      <c r="C570" s="161">
        <v>144.80000000000001</v>
      </c>
      <c r="D570" s="13">
        <f>YEAR(df_inflation[[#This Row],[Calendar Date]])</f>
        <v>1993</v>
      </c>
      <c r="E570" s="162">
        <f ca="1">IFERROR( (df_inflation[[#This Row],[CPIAUCSL]] / OFFSET(df_inflation[[#This Row],[CPIAUCSL]], -36, 0))^(1/$E$8) - 1, "")</f>
        <v>3.2375186382992194E-2</v>
      </c>
      <c r="F570" s="162">
        <f ca="1">IFERROR(df_inflation[[#This Row],[3 yr. Annual Change in CPI]] + $F$8, "")</f>
        <v>5.2375186382992198E-2</v>
      </c>
    </row>
    <row r="571" spans="2:6" x14ac:dyDescent="0.25">
      <c r="B571" s="17">
        <v>34213</v>
      </c>
      <c r="C571" s="161">
        <v>145</v>
      </c>
      <c r="D571" s="13">
        <f>YEAR(df_inflation[[#This Row],[Calendar Date]])</f>
        <v>1993</v>
      </c>
      <c r="E571" s="162">
        <f ca="1">IFERROR( (df_inflation[[#This Row],[CPIAUCSL]] / OFFSET(df_inflation[[#This Row],[CPIAUCSL]], -36, 0))^(1/$E$8) - 1, "")</f>
        <v>3.0506434788129422E-2</v>
      </c>
      <c r="F571" s="162">
        <f ca="1">IFERROR(df_inflation[[#This Row],[3 yr. Annual Change in CPI]] + $F$8, "")</f>
        <v>5.0506434788129426E-2</v>
      </c>
    </row>
    <row r="572" spans="2:6" x14ac:dyDescent="0.25">
      <c r="B572" s="17">
        <v>34243</v>
      </c>
      <c r="C572" s="161">
        <v>145.6</v>
      </c>
      <c r="D572" s="13">
        <f>YEAR(df_inflation[[#This Row],[Calendar Date]])</f>
        <v>1993</v>
      </c>
      <c r="E572" s="162">
        <f ca="1">IFERROR( (df_inflation[[#This Row],[CPIAUCSL]] / OFFSET(df_inflation[[#This Row],[CPIAUCSL]], -36, 0))^(1/$E$8) - 1, "")</f>
        <v>2.9599955515008158E-2</v>
      </c>
      <c r="F572" s="162">
        <f ca="1">IFERROR(df_inflation[[#This Row],[3 yr. Annual Change in CPI]] + $F$8, "")</f>
        <v>4.9599955515008162E-2</v>
      </c>
    </row>
    <row r="573" spans="2:6" x14ac:dyDescent="0.25">
      <c r="B573" s="17">
        <v>34274</v>
      </c>
      <c r="C573" s="161">
        <v>146</v>
      </c>
      <c r="D573" s="13">
        <f>YEAR(df_inflation[[#This Row],[Calendar Date]])</f>
        <v>1993</v>
      </c>
      <c r="E573" s="162">
        <f ca="1">IFERROR( (df_inflation[[#This Row],[CPIAUCSL]] / OFFSET(df_inflation[[#This Row],[CPIAUCSL]], -36, 0))^(1/$E$8) - 1, "")</f>
        <v>2.9770586486636663E-2</v>
      </c>
      <c r="F573" s="162">
        <f ca="1">IFERROR(df_inflation[[#This Row],[3 yr. Annual Change in CPI]] + $F$8, "")</f>
        <v>4.9770586486636667E-2</v>
      </c>
    </row>
    <row r="574" spans="2:6" x14ac:dyDescent="0.25">
      <c r="B574" s="17">
        <v>34304</v>
      </c>
      <c r="C574" s="161">
        <v>146.30000000000001</v>
      </c>
      <c r="D574" s="13">
        <f>YEAR(df_inflation[[#This Row],[Calendar Date]])</f>
        <v>1993</v>
      </c>
      <c r="E574" s="162">
        <f ca="1">IFERROR( (df_inflation[[#This Row],[CPIAUCSL]] / OFFSET(df_inflation[[#This Row],[CPIAUCSL]], -36, 0))^(1/$E$8) - 1, "")</f>
        <v>2.9194057832199194E-2</v>
      </c>
      <c r="F574" s="162">
        <f ca="1">IFERROR(df_inflation[[#This Row],[3 yr. Annual Change in CPI]] + $F$8, "")</f>
        <v>4.9194057832199198E-2</v>
      </c>
    </row>
    <row r="575" spans="2:6" x14ac:dyDescent="0.25">
      <c r="B575" s="17">
        <v>34335</v>
      </c>
      <c r="C575" s="161">
        <v>146.30000000000001</v>
      </c>
      <c r="D575" s="13">
        <f>YEAR(df_inflation[[#This Row],[Calendar Date]])</f>
        <v>1994</v>
      </c>
      <c r="E575" s="162">
        <f ca="1">IFERROR( (df_inflation[[#This Row],[CPIAUCSL]] / OFFSET(df_inflation[[#This Row],[CPIAUCSL]], -36, 0))^(1/$E$8) - 1, "")</f>
        <v>2.791903911128224E-2</v>
      </c>
      <c r="F575" s="162">
        <f ca="1">IFERROR(df_inflation[[#This Row],[3 yr. Annual Change in CPI]] + $F$8, "")</f>
        <v>4.7919039111282244E-2</v>
      </c>
    </row>
    <row r="576" spans="2:6" x14ac:dyDescent="0.25">
      <c r="B576" s="17">
        <v>34366</v>
      </c>
      <c r="C576" s="161">
        <v>146.69999999999999</v>
      </c>
      <c r="D576" s="13">
        <f>YEAR(df_inflation[[#This Row],[Calendar Date]])</f>
        <v>1994</v>
      </c>
      <c r="E576" s="162">
        <f ca="1">IFERROR( (df_inflation[[#This Row],[CPIAUCSL]] / OFFSET(df_inflation[[#This Row],[CPIAUCSL]], -36, 0))^(1/$E$8) - 1, "")</f>
        <v>2.8600522389966354E-2</v>
      </c>
      <c r="F576" s="162">
        <f ca="1">IFERROR(df_inflation[[#This Row],[3 yr. Annual Change in CPI]] + $F$8, "")</f>
        <v>4.8600522389966358E-2</v>
      </c>
    </row>
    <row r="577" spans="2:6" x14ac:dyDescent="0.25">
      <c r="B577" s="17">
        <v>34394</v>
      </c>
      <c r="C577" s="161">
        <v>147.1</v>
      </c>
      <c r="D577" s="13">
        <f>YEAR(df_inflation[[#This Row],[Calendar Date]])</f>
        <v>1994</v>
      </c>
      <c r="E577" s="162">
        <f ca="1">IFERROR( (df_inflation[[#This Row],[CPIAUCSL]] / OFFSET(df_inflation[[#This Row],[CPIAUCSL]], -36, 0))^(1/$E$8) - 1, "")</f>
        <v>2.9534552889462606E-2</v>
      </c>
      <c r="F577" s="162">
        <f ca="1">IFERROR(df_inflation[[#This Row],[3 yr. Annual Change in CPI]] + $F$8, "")</f>
        <v>4.953455288946261E-2</v>
      </c>
    </row>
    <row r="578" spans="2:6" x14ac:dyDescent="0.25">
      <c r="B578" s="17">
        <v>34425</v>
      </c>
      <c r="C578" s="161">
        <v>147.19999999999999</v>
      </c>
      <c r="D578" s="13">
        <f>YEAR(df_inflation[[#This Row],[Calendar Date]])</f>
        <v>1994</v>
      </c>
      <c r="E578" s="162">
        <f ca="1">IFERROR( (df_inflation[[#This Row],[CPIAUCSL]] / OFFSET(df_inflation[[#This Row],[CPIAUCSL]], -36, 0))^(1/$E$8) - 1, "")</f>
        <v>2.900500464726985E-2</v>
      </c>
      <c r="F578" s="162">
        <f ca="1">IFERROR(df_inflation[[#This Row],[3 yr. Annual Change in CPI]] + $F$8, "")</f>
        <v>4.9005004647269854E-2</v>
      </c>
    </row>
    <row r="579" spans="2:6" x14ac:dyDescent="0.25">
      <c r="B579" s="17">
        <v>34455</v>
      </c>
      <c r="C579" s="161">
        <v>147.5</v>
      </c>
      <c r="D579" s="13">
        <f>YEAR(df_inflation[[#This Row],[Calendar Date]])</f>
        <v>1994</v>
      </c>
      <c r="E579" s="162">
        <f ca="1">IFERROR( (df_inflation[[#This Row],[CPIAUCSL]] / OFFSET(df_inflation[[#This Row],[CPIAUCSL]], -36, 0))^(1/$E$8) - 1, "")</f>
        <v>2.8436409790669526E-2</v>
      </c>
      <c r="F579" s="162">
        <f ca="1">IFERROR(df_inflation[[#This Row],[3 yr. Annual Change in CPI]] + $F$8, "")</f>
        <v>4.843640979066953E-2</v>
      </c>
    </row>
    <row r="580" spans="2:6" x14ac:dyDescent="0.25">
      <c r="B580" s="17">
        <v>34486</v>
      </c>
      <c r="C580" s="161">
        <v>147.9</v>
      </c>
      <c r="D580" s="13">
        <f>YEAR(df_inflation[[#This Row],[Calendar Date]])</f>
        <v>1994</v>
      </c>
      <c r="E580" s="162">
        <f ca="1">IFERROR( (df_inflation[[#This Row],[CPIAUCSL]] / OFFSET(df_inflation[[#This Row],[CPIAUCSL]], -36, 0))^(1/$E$8) - 1, "")</f>
        <v>2.8355058102981667E-2</v>
      </c>
      <c r="F580" s="162">
        <f ca="1">IFERROR(df_inflation[[#This Row],[3 yr. Annual Change in CPI]] + $F$8, "")</f>
        <v>4.8355058102981671E-2</v>
      </c>
    </row>
    <row r="581" spans="2:6" x14ac:dyDescent="0.25">
      <c r="B581" s="17">
        <v>34516</v>
      </c>
      <c r="C581" s="161">
        <v>148.4</v>
      </c>
      <c r="D581" s="13">
        <f>YEAR(df_inflation[[#This Row],[Calendar Date]])</f>
        <v>1994</v>
      </c>
      <c r="E581" s="162">
        <f ca="1">IFERROR( (df_inflation[[#This Row],[CPIAUCSL]] / OFFSET(df_inflation[[#This Row],[CPIAUCSL]], -36, 0))^(1/$E$8) - 1, "")</f>
        <v>2.9008426331011528E-2</v>
      </c>
      <c r="F581" s="162">
        <f ca="1">IFERROR(df_inflation[[#This Row],[3 yr. Annual Change in CPI]] + $F$8, "")</f>
        <v>4.9008426331011531E-2</v>
      </c>
    </row>
    <row r="582" spans="2:6" x14ac:dyDescent="0.25">
      <c r="B582" s="17">
        <v>34547</v>
      </c>
      <c r="C582" s="161">
        <v>149</v>
      </c>
      <c r="D582" s="13">
        <f>YEAR(df_inflation[[#This Row],[Calendar Date]])</f>
        <v>1994</v>
      </c>
      <c r="E582" s="162">
        <f ca="1">IFERROR( (df_inflation[[#This Row],[CPIAUCSL]] / OFFSET(df_inflation[[#This Row],[CPIAUCSL]], -36, 0))^(1/$E$8) - 1, "")</f>
        <v>2.938662958741034E-2</v>
      </c>
      <c r="F582" s="162">
        <f ca="1">IFERROR(df_inflation[[#This Row],[3 yr. Annual Change in CPI]] + $F$8, "")</f>
        <v>4.9386629587410344E-2</v>
      </c>
    </row>
    <row r="583" spans="2:6" x14ac:dyDescent="0.25">
      <c r="B583" s="17">
        <v>34578</v>
      </c>
      <c r="C583" s="161">
        <v>149.30000000000001</v>
      </c>
      <c r="D583" s="13">
        <f>YEAR(df_inflation[[#This Row],[Calendar Date]])</f>
        <v>1994</v>
      </c>
      <c r="E583" s="162">
        <f ca="1">IFERROR( (df_inflation[[#This Row],[CPIAUCSL]] / OFFSET(df_inflation[[#This Row],[CPIAUCSL]], -36, 0))^(1/$E$8) - 1, "")</f>
        <v>2.9073544627383319E-2</v>
      </c>
      <c r="F583" s="162">
        <f ca="1">IFERROR(df_inflation[[#This Row],[3 yr. Annual Change in CPI]] + $F$8, "")</f>
        <v>4.9073544627383323E-2</v>
      </c>
    </row>
    <row r="584" spans="2:6" x14ac:dyDescent="0.25">
      <c r="B584" s="17">
        <v>34608</v>
      </c>
      <c r="C584" s="161">
        <v>149.4</v>
      </c>
      <c r="D584" s="13">
        <f>YEAR(df_inflation[[#This Row],[Calendar Date]])</f>
        <v>1994</v>
      </c>
      <c r="E584" s="162">
        <f ca="1">IFERROR( (df_inflation[[#This Row],[CPIAUCSL]] / OFFSET(df_inflation[[#This Row],[CPIAUCSL]], -36, 0))^(1/$E$8) - 1, "")</f>
        <v>2.8802857977200613E-2</v>
      </c>
      <c r="F584" s="162">
        <f ca="1">IFERROR(df_inflation[[#This Row],[3 yr. Annual Change in CPI]] + $F$8, "")</f>
        <v>4.8802857977200617E-2</v>
      </c>
    </row>
    <row r="585" spans="2:6" x14ac:dyDescent="0.25">
      <c r="B585" s="17">
        <v>34639</v>
      </c>
      <c r="C585" s="161">
        <v>149.80000000000001</v>
      </c>
      <c r="D585" s="13">
        <f>YEAR(df_inflation[[#This Row],[Calendar Date]])</f>
        <v>1994</v>
      </c>
      <c r="E585" s="162">
        <f ca="1">IFERROR( (df_inflation[[#This Row],[CPIAUCSL]] / OFFSET(df_inflation[[#This Row],[CPIAUCSL]], -36, 0))^(1/$E$8) - 1, "")</f>
        <v>2.8223515403659194E-2</v>
      </c>
      <c r="F585" s="162">
        <f ca="1">IFERROR(df_inflation[[#This Row],[3 yr. Annual Change in CPI]] + $F$8, "")</f>
        <v>4.8223515403659198E-2</v>
      </c>
    </row>
    <row r="586" spans="2:6" x14ac:dyDescent="0.25">
      <c r="B586" s="17">
        <v>34669</v>
      </c>
      <c r="C586" s="161">
        <v>150.1</v>
      </c>
      <c r="D586" s="13">
        <f>YEAR(df_inflation[[#This Row],[Calendar Date]])</f>
        <v>1994</v>
      </c>
      <c r="E586" s="162">
        <f ca="1">IFERROR( (df_inflation[[#This Row],[CPIAUCSL]] / OFFSET(df_inflation[[#This Row],[CPIAUCSL]], -36, 0))^(1/$E$8) - 1, "")</f>
        <v>2.7915819227122274E-2</v>
      </c>
      <c r="F586" s="162">
        <f ca="1">IFERROR(df_inflation[[#This Row],[3 yr. Annual Change in CPI]] + $F$8, "")</f>
        <v>4.7915819227122278E-2</v>
      </c>
    </row>
    <row r="587" spans="2:6" x14ac:dyDescent="0.25">
      <c r="B587" s="17">
        <v>34700</v>
      </c>
      <c r="C587" s="161">
        <v>150.5</v>
      </c>
      <c r="D587" s="13">
        <f>YEAR(df_inflation[[#This Row],[Calendar Date]])</f>
        <v>1995</v>
      </c>
      <c r="E587" s="162">
        <f ca="1">IFERROR( (df_inflation[[#This Row],[CPIAUCSL]] / OFFSET(df_inflation[[#This Row],[CPIAUCSL]], -36, 0))^(1/$E$8) - 1, "")</f>
        <v>2.8580073619688617E-2</v>
      </c>
      <c r="F587" s="162">
        <f ca="1">IFERROR(df_inflation[[#This Row],[3 yr. Annual Change in CPI]] + $F$8, "")</f>
        <v>4.8580073619688621E-2</v>
      </c>
    </row>
    <row r="588" spans="2:6" x14ac:dyDescent="0.25">
      <c r="B588" s="17">
        <v>34731</v>
      </c>
      <c r="C588" s="161">
        <v>150.9</v>
      </c>
      <c r="D588" s="13">
        <f>YEAR(df_inflation[[#This Row],[Calendar Date]])</f>
        <v>1995</v>
      </c>
      <c r="E588" s="162">
        <f ca="1">IFERROR( (df_inflation[[#This Row],[CPIAUCSL]] / OFFSET(df_inflation[[#This Row],[CPIAUCSL]], -36, 0))^(1/$E$8) - 1, "")</f>
        <v>2.874720865888758E-2</v>
      </c>
      <c r="F588" s="162">
        <f ca="1">IFERROR(df_inflation[[#This Row],[3 yr. Annual Change in CPI]] + $F$8, "")</f>
        <v>4.8747208658887584E-2</v>
      </c>
    </row>
    <row r="589" spans="2:6" x14ac:dyDescent="0.25">
      <c r="B589" s="17">
        <v>34759</v>
      </c>
      <c r="C589" s="161">
        <v>151.19999999999999</v>
      </c>
      <c r="D589" s="13">
        <f>YEAR(df_inflation[[#This Row],[Calendar Date]])</f>
        <v>1995</v>
      </c>
      <c r="E589" s="162">
        <f ca="1">IFERROR( (df_inflation[[#This Row],[CPIAUCSL]] / OFFSET(df_inflation[[#This Row],[CPIAUCSL]], -36, 0))^(1/$E$8) - 1, "")</f>
        <v>2.8193578190709001E-2</v>
      </c>
      <c r="F589" s="162">
        <f ca="1">IFERROR(df_inflation[[#This Row],[3 yr. Annual Change in CPI]] + $F$8, "")</f>
        <v>4.8193578190709005E-2</v>
      </c>
    </row>
    <row r="590" spans="2:6" x14ac:dyDescent="0.25">
      <c r="B590" s="17">
        <v>34790</v>
      </c>
      <c r="C590" s="161">
        <v>151.80000000000001</v>
      </c>
      <c r="D590" s="13">
        <f>YEAR(df_inflation[[#This Row],[Calendar Date]])</f>
        <v>1995</v>
      </c>
      <c r="E590" s="162">
        <f ca="1">IFERROR( (df_inflation[[#This Row],[CPIAUCSL]] / OFFSET(df_inflation[[#This Row],[CPIAUCSL]], -36, 0))^(1/$E$8) - 1, "")</f>
        <v>2.8812737696732205E-2</v>
      </c>
      <c r="F590" s="162">
        <f ca="1">IFERROR(df_inflation[[#This Row],[3 yr. Annual Change in CPI]] + $F$8, "")</f>
        <v>4.8812737696732209E-2</v>
      </c>
    </row>
    <row r="591" spans="2:6" x14ac:dyDescent="0.25">
      <c r="B591" s="17">
        <v>34820</v>
      </c>
      <c r="C591" s="161">
        <v>152.1</v>
      </c>
      <c r="D591" s="13">
        <f>YEAR(df_inflation[[#This Row],[Calendar Date]])</f>
        <v>1995</v>
      </c>
      <c r="E591" s="162">
        <f ca="1">IFERROR( (df_inflation[[#This Row],[CPIAUCSL]] / OFFSET(df_inflation[[#This Row],[CPIAUCSL]], -36, 0))^(1/$E$8) - 1, "")</f>
        <v>2.8752576670454166E-2</v>
      </c>
      <c r="F591" s="162">
        <f ca="1">IFERROR(df_inflation[[#This Row],[3 yr. Annual Change in CPI]] + $F$8, "")</f>
        <v>4.875257667045417E-2</v>
      </c>
    </row>
    <row r="592" spans="2:6" x14ac:dyDescent="0.25">
      <c r="B592" s="17">
        <v>34851</v>
      </c>
      <c r="C592" s="161">
        <v>152.4</v>
      </c>
      <c r="D592" s="13">
        <f>YEAR(df_inflation[[#This Row],[Calendar Date]])</f>
        <v>1995</v>
      </c>
      <c r="E592" s="162">
        <f ca="1">IFERROR( (df_inflation[[#This Row],[CPIAUCSL]] / OFFSET(df_inflation[[#This Row],[CPIAUCSL]], -36, 0))^(1/$E$8) - 1, "")</f>
        <v>2.8447856226827328E-2</v>
      </c>
      <c r="F592" s="162">
        <f ca="1">IFERROR(df_inflation[[#This Row],[3 yr. Annual Change in CPI]] + $F$8, "")</f>
        <v>4.8447856226827332E-2</v>
      </c>
    </row>
    <row r="593" spans="2:6" x14ac:dyDescent="0.25">
      <c r="B593" s="17">
        <v>34881</v>
      </c>
      <c r="C593" s="161">
        <v>152.6</v>
      </c>
      <c r="D593" s="13">
        <f>YEAR(df_inflation[[#This Row],[Calendar Date]])</f>
        <v>1995</v>
      </c>
      <c r="E593" s="162">
        <f ca="1">IFERROR( (df_inflation[[#This Row],[CPIAUCSL]] / OFFSET(df_inflation[[#This Row],[CPIAUCSL]], -36, 0))^(1/$E$8) - 1, "")</f>
        <v>2.7920205959996558E-2</v>
      </c>
      <c r="F593" s="162">
        <f ca="1">IFERROR(df_inflation[[#This Row],[3 yr. Annual Change in CPI]] + $F$8, "")</f>
        <v>4.7920205959996562E-2</v>
      </c>
    </row>
    <row r="594" spans="2:6" x14ac:dyDescent="0.25">
      <c r="B594" s="17">
        <v>34912</v>
      </c>
      <c r="C594" s="161">
        <v>152.9</v>
      </c>
      <c r="D594" s="13">
        <f>YEAR(df_inflation[[#This Row],[Calendar Date]])</f>
        <v>1995</v>
      </c>
      <c r="E594" s="162">
        <f ca="1">IFERROR( (df_inflation[[#This Row],[CPIAUCSL]] / OFFSET(df_inflation[[#This Row],[CPIAUCSL]], -36, 0))^(1/$E$8) - 1, "")</f>
        <v>2.7862314827686196E-2</v>
      </c>
      <c r="F594" s="162">
        <f ca="1">IFERROR(df_inflation[[#This Row],[3 yr. Annual Change in CPI]] + $F$8, "")</f>
        <v>4.78623148276862E-2</v>
      </c>
    </row>
    <row r="595" spans="2:6" x14ac:dyDescent="0.25">
      <c r="B595" s="17">
        <v>34943</v>
      </c>
      <c r="C595" s="161">
        <v>153.1</v>
      </c>
      <c r="D595" s="13">
        <f>YEAR(df_inflation[[#This Row],[Calendar Date]])</f>
        <v>1995</v>
      </c>
      <c r="E595" s="162">
        <f ca="1">IFERROR( (df_inflation[[#This Row],[CPIAUCSL]] / OFFSET(df_inflation[[#This Row],[CPIAUCSL]], -36, 0))^(1/$E$8) - 1, "")</f>
        <v>2.7580984453045909E-2</v>
      </c>
      <c r="F595" s="162">
        <f ca="1">IFERROR(df_inflation[[#This Row],[3 yr. Annual Change in CPI]] + $F$8, "")</f>
        <v>4.7580984453045913E-2</v>
      </c>
    </row>
    <row r="596" spans="2:6" x14ac:dyDescent="0.25">
      <c r="B596" s="17">
        <v>34973</v>
      </c>
      <c r="C596" s="161">
        <v>153.5</v>
      </c>
      <c r="D596" s="13">
        <f>YEAR(df_inflation[[#This Row],[Calendar Date]])</f>
        <v>1995</v>
      </c>
      <c r="E596" s="162">
        <f ca="1">IFERROR( (df_inflation[[#This Row],[CPIAUCSL]] / OFFSET(df_inflation[[#This Row],[CPIAUCSL]], -36, 0))^(1/$E$8) - 1, "")</f>
        <v>2.7021439701658378E-2</v>
      </c>
      <c r="F596" s="162">
        <f ca="1">IFERROR(df_inflation[[#This Row],[3 yr. Annual Change in CPI]] + $F$8, "")</f>
        <v>4.7021439701658382E-2</v>
      </c>
    </row>
    <row r="597" spans="2:6" x14ac:dyDescent="0.25">
      <c r="B597" s="17">
        <v>35004</v>
      </c>
      <c r="C597" s="161">
        <v>153.69999999999999</v>
      </c>
      <c r="D597" s="13">
        <f>YEAR(df_inflation[[#This Row],[Calendar Date]])</f>
        <v>1995</v>
      </c>
      <c r="E597" s="162">
        <f ca="1">IFERROR( (df_inflation[[#This Row],[CPIAUCSL]] / OFFSET(df_inflation[[#This Row],[CPIAUCSL]], -36, 0))^(1/$E$8) - 1, "")</f>
        <v>2.6502307236170086E-2</v>
      </c>
      <c r="F597" s="162">
        <f ca="1">IFERROR(df_inflation[[#This Row],[3 yr. Annual Change in CPI]] + $F$8, "")</f>
        <v>4.650230723617009E-2</v>
      </c>
    </row>
    <row r="598" spans="2:6" x14ac:dyDescent="0.25">
      <c r="B598" s="17">
        <v>35034</v>
      </c>
      <c r="C598" s="161">
        <v>153.9</v>
      </c>
      <c r="D598" s="13">
        <f>YEAR(df_inflation[[#This Row],[Calendar Date]])</f>
        <v>1995</v>
      </c>
      <c r="E598" s="162">
        <f ca="1">IFERROR( (df_inflation[[#This Row],[CPIAUCSL]] / OFFSET(df_inflation[[#This Row],[CPIAUCSL]], -36, 0))^(1/$E$8) - 1, "")</f>
        <v>2.6466010861535327E-2</v>
      </c>
      <c r="F598" s="162">
        <f ca="1">IFERROR(df_inflation[[#This Row],[3 yr. Annual Change in CPI]] + $F$8, "")</f>
        <v>4.6466010861535331E-2</v>
      </c>
    </row>
    <row r="599" spans="2:6" x14ac:dyDescent="0.25">
      <c r="B599" s="17">
        <v>35065</v>
      </c>
      <c r="C599" s="161">
        <v>154.69999999999999</v>
      </c>
      <c r="D599" s="13">
        <f>YEAR(df_inflation[[#This Row],[Calendar Date]])</f>
        <v>1996</v>
      </c>
      <c r="E599" s="162">
        <f ca="1">IFERROR( (df_inflation[[#This Row],[CPIAUCSL]] / OFFSET(df_inflation[[#This Row],[CPIAUCSL]], -36, 0))^(1/$E$8) - 1, "")</f>
        <v>2.7040024624839676E-2</v>
      </c>
      <c r="F599" s="162">
        <f ca="1">IFERROR(df_inflation[[#This Row],[3 yr. Annual Change in CPI]] + $F$8, "")</f>
        <v>4.704002462483968E-2</v>
      </c>
    </row>
    <row r="600" spans="2:6" x14ac:dyDescent="0.25">
      <c r="B600" s="17">
        <v>35096</v>
      </c>
      <c r="C600" s="161">
        <v>155</v>
      </c>
      <c r="D600" s="13">
        <f>YEAR(df_inflation[[#This Row],[Calendar Date]])</f>
        <v>1996</v>
      </c>
      <c r="E600" s="162">
        <f ca="1">IFERROR( (df_inflation[[#This Row],[CPIAUCSL]] / OFFSET(df_inflation[[#This Row],[CPIAUCSL]], -36, 0))^(1/$E$8) - 1, "")</f>
        <v>2.6984813355803938E-2</v>
      </c>
      <c r="F600" s="162">
        <f ca="1">IFERROR(df_inflation[[#This Row],[3 yr. Annual Change in CPI]] + $F$8, "")</f>
        <v>4.6984813355803942E-2</v>
      </c>
    </row>
    <row r="601" spans="2:6" x14ac:dyDescent="0.25">
      <c r="B601" s="17">
        <v>35125</v>
      </c>
      <c r="C601" s="161">
        <v>155.5</v>
      </c>
      <c r="D601" s="13">
        <f>YEAR(df_inflation[[#This Row],[Calendar Date]])</f>
        <v>1996</v>
      </c>
      <c r="E601" s="162">
        <f ca="1">IFERROR( (df_inflation[[#This Row],[CPIAUCSL]] / OFFSET(df_inflation[[#This Row],[CPIAUCSL]], -36, 0))^(1/$E$8) - 1, "")</f>
        <v>2.7609398480932912E-2</v>
      </c>
      <c r="F601" s="162">
        <f ca="1">IFERROR(df_inflation[[#This Row],[3 yr. Annual Change in CPI]] + $F$8, "")</f>
        <v>4.7609398480932916E-2</v>
      </c>
    </row>
    <row r="602" spans="2:6" x14ac:dyDescent="0.25">
      <c r="B602" s="17">
        <v>35156</v>
      </c>
      <c r="C602" s="161">
        <v>156.1</v>
      </c>
      <c r="D602" s="13">
        <f>YEAR(df_inflation[[#This Row],[Calendar Date]])</f>
        <v>1996</v>
      </c>
      <c r="E602" s="162">
        <f ca="1">IFERROR( (df_inflation[[#This Row],[CPIAUCSL]] / OFFSET(df_inflation[[#This Row],[CPIAUCSL]], -36, 0))^(1/$E$8) - 1, "")</f>
        <v>2.7735454647307867E-2</v>
      </c>
      <c r="F602" s="162">
        <f ca="1">IFERROR(df_inflation[[#This Row],[3 yr. Annual Change in CPI]] + $F$8, "")</f>
        <v>4.7735454647307871E-2</v>
      </c>
    </row>
    <row r="603" spans="2:6" x14ac:dyDescent="0.25">
      <c r="B603" s="17">
        <v>35186</v>
      </c>
      <c r="C603" s="161">
        <v>156.4</v>
      </c>
      <c r="D603" s="13">
        <f>YEAR(df_inflation[[#This Row],[Calendar Date]])</f>
        <v>1996</v>
      </c>
      <c r="E603" s="162">
        <f ca="1">IFERROR( (df_inflation[[#This Row],[CPIAUCSL]] / OFFSET(df_inflation[[#This Row],[CPIAUCSL]], -36, 0))^(1/$E$8) - 1, "")</f>
        <v>2.7441640032672687E-2</v>
      </c>
      <c r="F603" s="162">
        <f ca="1">IFERROR(df_inflation[[#This Row],[3 yr. Annual Change in CPI]] + $F$8, "")</f>
        <v>4.7441640032672691E-2</v>
      </c>
    </row>
    <row r="604" spans="2:6" x14ac:dyDescent="0.25">
      <c r="B604" s="17">
        <v>35217</v>
      </c>
      <c r="C604" s="161">
        <v>156.69999999999999</v>
      </c>
      <c r="D604" s="13">
        <f>YEAR(df_inflation[[#This Row],[Calendar Date]])</f>
        <v>1996</v>
      </c>
      <c r="E604" s="162">
        <f ca="1">IFERROR( (df_inflation[[#This Row],[CPIAUCSL]] / OFFSET(df_inflation[[#This Row],[CPIAUCSL]], -36, 0))^(1/$E$8) - 1, "")</f>
        <v>2.7860606649076525E-2</v>
      </c>
      <c r="F604" s="162">
        <f ca="1">IFERROR(df_inflation[[#This Row],[3 yr. Annual Change in CPI]] + $F$8, "")</f>
        <v>4.7860606649076529E-2</v>
      </c>
    </row>
    <row r="605" spans="2:6" x14ac:dyDescent="0.25">
      <c r="B605" s="17">
        <v>35247</v>
      </c>
      <c r="C605" s="161">
        <v>157</v>
      </c>
      <c r="D605" s="13">
        <f>YEAR(df_inflation[[#This Row],[Calendar Date]])</f>
        <v>1996</v>
      </c>
      <c r="E605" s="162">
        <f ca="1">IFERROR( (df_inflation[[#This Row],[CPIAUCSL]] / OFFSET(df_inflation[[#This Row],[CPIAUCSL]], -36, 0))^(1/$E$8) - 1, "")</f>
        <v>2.8041393834838946E-2</v>
      </c>
      <c r="F605" s="162">
        <f ca="1">IFERROR(df_inflation[[#This Row],[3 yr. Annual Change in CPI]] + $F$8, "")</f>
        <v>4.804139383483895E-2</v>
      </c>
    </row>
    <row r="606" spans="2:6" x14ac:dyDescent="0.25">
      <c r="B606" s="17">
        <v>35278</v>
      </c>
      <c r="C606" s="161">
        <v>157.19999999999999</v>
      </c>
      <c r="D606" s="13">
        <f>YEAR(df_inflation[[#This Row],[Calendar Date]])</f>
        <v>1996</v>
      </c>
      <c r="E606" s="162">
        <f ca="1">IFERROR( (df_inflation[[#This Row],[CPIAUCSL]] / OFFSET(df_inflation[[#This Row],[CPIAUCSL]], -36, 0))^(1/$E$8) - 1, "")</f>
        <v>2.7766978452370639E-2</v>
      </c>
      <c r="F606" s="162">
        <f ca="1">IFERROR(df_inflation[[#This Row],[3 yr. Annual Change in CPI]] + $F$8, "")</f>
        <v>4.7766978452370643E-2</v>
      </c>
    </row>
    <row r="607" spans="2:6" x14ac:dyDescent="0.25">
      <c r="B607" s="17">
        <v>35309</v>
      </c>
      <c r="C607" s="161">
        <v>157.69999999999999</v>
      </c>
      <c r="D607" s="13">
        <f>YEAR(df_inflation[[#This Row],[Calendar Date]])</f>
        <v>1996</v>
      </c>
      <c r="E607" s="162">
        <f ca="1">IFERROR( (df_inflation[[#This Row],[CPIAUCSL]] / OFFSET(df_inflation[[#This Row],[CPIAUCSL]], -36, 0))^(1/$E$8) - 1, "")</f>
        <v>2.8382230196692504E-2</v>
      </c>
      <c r="F607" s="162">
        <f ca="1">IFERROR(df_inflation[[#This Row],[3 yr. Annual Change in CPI]] + $F$8, "")</f>
        <v>4.8382230196692508E-2</v>
      </c>
    </row>
    <row r="608" spans="2:6" x14ac:dyDescent="0.25">
      <c r="B608" s="17">
        <v>35339</v>
      </c>
      <c r="C608" s="161">
        <v>158.19999999999999</v>
      </c>
      <c r="D608" s="13">
        <f>YEAR(df_inflation[[#This Row],[Calendar Date]])</f>
        <v>1996</v>
      </c>
      <c r="E608" s="162">
        <f ca="1">IFERROR( (df_inflation[[#This Row],[CPIAUCSL]] / OFFSET(df_inflation[[#This Row],[CPIAUCSL]], -36, 0))^(1/$E$8) - 1, "")</f>
        <v>2.8051887372528395E-2</v>
      </c>
      <c r="F608" s="162">
        <f ca="1">IFERROR(df_inflation[[#This Row],[3 yr. Annual Change in CPI]] + $F$8, "")</f>
        <v>4.8051887372528398E-2</v>
      </c>
    </row>
    <row r="609" spans="2:6" x14ac:dyDescent="0.25">
      <c r="B609" s="17">
        <v>35370</v>
      </c>
      <c r="C609" s="161">
        <v>158.69999999999999</v>
      </c>
      <c r="D609" s="13">
        <f>YEAR(df_inflation[[#This Row],[Calendar Date]])</f>
        <v>1996</v>
      </c>
      <c r="E609" s="162">
        <f ca="1">IFERROR( (df_inflation[[#This Row],[CPIAUCSL]] / OFFSET(df_inflation[[#This Row],[CPIAUCSL]], -36, 0))^(1/$E$8) - 1, "")</f>
        <v>2.8193112421862399E-2</v>
      </c>
      <c r="F609" s="162">
        <f ca="1">IFERROR(df_inflation[[#This Row],[3 yr. Annual Change in CPI]] + $F$8, "")</f>
        <v>4.8193112421862402E-2</v>
      </c>
    </row>
    <row r="610" spans="2:6" x14ac:dyDescent="0.25">
      <c r="B610" s="17">
        <v>35400</v>
      </c>
      <c r="C610" s="161">
        <v>159.1</v>
      </c>
      <c r="D610" s="13">
        <f>YEAR(df_inflation[[#This Row],[Calendar Date]])</f>
        <v>1996</v>
      </c>
      <c r="E610" s="162">
        <f ca="1">IFERROR( (df_inflation[[#This Row],[CPIAUCSL]] / OFFSET(df_inflation[[#This Row],[CPIAUCSL]], -36, 0))^(1/$E$8) - 1, "")</f>
        <v>2.8352364960116061E-2</v>
      </c>
      <c r="F610" s="162">
        <f ca="1">IFERROR(df_inflation[[#This Row],[3 yr. Annual Change in CPI]] + $F$8, "")</f>
        <v>4.8352364960116065E-2</v>
      </c>
    </row>
    <row r="611" spans="2:6" x14ac:dyDescent="0.25">
      <c r="B611" s="17">
        <v>35431</v>
      </c>
      <c r="C611" s="161">
        <v>159.4</v>
      </c>
      <c r="D611" s="13">
        <f>YEAR(df_inflation[[#This Row],[Calendar Date]])</f>
        <v>1997</v>
      </c>
      <c r="E611" s="162">
        <f ca="1">IFERROR( (df_inflation[[#This Row],[CPIAUCSL]] / OFFSET(df_inflation[[#This Row],[CPIAUCSL]], -36, 0))^(1/$E$8) - 1, "")</f>
        <v>2.8998315107963801E-2</v>
      </c>
      <c r="F611" s="162">
        <f ca="1">IFERROR(df_inflation[[#This Row],[3 yr. Annual Change in CPI]] + $F$8, "")</f>
        <v>4.8998315107963805E-2</v>
      </c>
    </row>
    <row r="612" spans="2:6" x14ac:dyDescent="0.25">
      <c r="B612" s="17">
        <v>35462</v>
      </c>
      <c r="C612" s="161">
        <v>159.69999999999999</v>
      </c>
      <c r="D612" s="13">
        <f>YEAR(df_inflation[[#This Row],[Calendar Date]])</f>
        <v>1997</v>
      </c>
      <c r="E612" s="162">
        <f ca="1">IFERROR( (df_inflation[[#This Row],[CPIAUCSL]] / OFFSET(df_inflation[[#This Row],[CPIAUCSL]], -36, 0))^(1/$E$8) - 1, "")</f>
        <v>2.8706776620428531E-2</v>
      </c>
      <c r="F612" s="162">
        <f ca="1">IFERROR(df_inflation[[#This Row],[3 yr. Annual Change in CPI]] + $F$8, "")</f>
        <v>4.8706776620428535E-2</v>
      </c>
    </row>
    <row r="613" spans="2:6" x14ac:dyDescent="0.25">
      <c r="B613" s="17">
        <v>35490</v>
      </c>
      <c r="C613" s="161">
        <v>159.80000000000001</v>
      </c>
      <c r="D613" s="13">
        <f>YEAR(df_inflation[[#This Row],[Calendar Date]])</f>
        <v>1997</v>
      </c>
      <c r="E613" s="162">
        <f ca="1">IFERROR( (df_inflation[[#This Row],[CPIAUCSL]] / OFFSET(df_inflation[[#This Row],[CPIAUCSL]], -36, 0))^(1/$E$8) - 1, "")</f>
        <v>2.7987974055471598E-2</v>
      </c>
      <c r="F613" s="162">
        <f ca="1">IFERROR(df_inflation[[#This Row],[3 yr. Annual Change in CPI]] + $F$8, "")</f>
        <v>4.7987974055471602E-2</v>
      </c>
    </row>
    <row r="614" spans="2:6" x14ac:dyDescent="0.25">
      <c r="B614" s="17">
        <v>35521</v>
      </c>
      <c r="C614" s="161">
        <v>159.9</v>
      </c>
      <c r="D614" s="13">
        <f>YEAR(df_inflation[[#This Row],[Calendar Date]])</f>
        <v>1997</v>
      </c>
      <c r="E614" s="162">
        <f ca="1">IFERROR( (df_inflation[[#This Row],[CPIAUCSL]] / OFFSET(df_inflation[[#This Row],[CPIAUCSL]], -36, 0))^(1/$E$8) - 1, "")</f>
        <v>2.7969473118165444E-2</v>
      </c>
      <c r="F614" s="162">
        <f ca="1">IFERROR(df_inflation[[#This Row],[3 yr. Annual Change in CPI]] + $F$8, "")</f>
        <v>4.7969473118165448E-2</v>
      </c>
    </row>
    <row r="615" spans="2:6" x14ac:dyDescent="0.25">
      <c r="B615" s="17">
        <v>35551</v>
      </c>
      <c r="C615" s="161">
        <v>159.9</v>
      </c>
      <c r="D615" s="13">
        <f>YEAR(df_inflation[[#This Row],[Calendar Date]])</f>
        <v>1997</v>
      </c>
      <c r="E615" s="162">
        <f ca="1">IFERROR( (df_inflation[[#This Row],[CPIAUCSL]] / OFFSET(df_inflation[[#This Row],[CPIAUCSL]], -36, 0))^(1/$E$8) - 1, "")</f>
        <v>2.7272071633329009E-2</v>
      </c>
      <c r="F615" s="162">
        <f ca="1">IFERROR(df_inflation[[#This Row],[3 yr. Annual Change in CPI]] + $F$8, "")</f>
        <v>4.7272071633329013E-2</v>
      </c>
    </row>
    <row r="616" spans="2:6" x14ac:dyDescent="0.25">
      <c r="B616" s="17">
        <v>35582</v>
      </c>
      <c r="C616" s="161">
        <v>160.19999999999999</v>
      </c>
      <c r="D616" s="13">
        <f>YEAR(df_inflation[[#This Row],[Calendar Date]])</f>
        <v>1997</v>
      </c>
      <c r="E616" s="162">
        <f ca="1">IFERROR( (df_inflation[[#This Row],[CPIAUCSL]] / OFFSET(df_inflation[[#This Row],[CPIAUCSL]], -36, 0))^(1/$E$8) - 1, "")</f>
        <v>2.6986605295469257E-2</v>
      </c>
      <c r="F616" s="162">
        <f ca="1">IFERROR(df_inflation[[#This Row],[3 yr. Annual Change in CPI]] + $F$8, "")</f>
        <v>4.6986605295469261E-2</v>
      </c>
    </row>
    <row r="617" spans="2:6" x14ac:dyDescent="0.25">
      <c r="B617" s="17">
        <v>35612</v>
      </c>
      <c r="C617" s="161">
        <v>160.4</v>
      </c>
      <c r="D617" s="13">
        <f>YEAR(df_inflation[[#This Row],[Calendar Date]])</f>
        <v>1997</v>
      </c>
      <c r="E617" s="162">
        <f ca="1">IFERROR( (df_inflation[[#This Row],[CPIAUCSL]] / OFFSET(df_inflation[[#This Row],[CPIAUCSL]], -36, 0))^(1/$E$8) - 1, "")</f>
        <v>2.6258627154079894E-2</v>
      </c>
      <c r="F617" s="162">
        <f ca="1">IFERROR(df_inflation[[#This Row],[3 yr. Annual Change in CPI]] + $F$8, "")</f>
        <v>4.6258627154079898E-2</v>
      </c>
    </row>
    <row r="618" spans="2:6" x14ac:dyDescent="0.25">
      <c r="B618" s="17">
        <v>35643</v>
      </c>
      <c r="C618" s="161">
        <v>160.80000000000001</v>
      </c>
      <c r="D618" s="13">
        <f>YEAR(df_inflation[[#This Row],[Calendar Date]])</f>
        <v>1997</v>
      </c>
      <c r="E618" s="162">
        <f ca="1">IFERROR( (df_inflation[[#This Row],[CPIAUCSL]] / OFFSET(df_inflation[[#This Row],[CPIAUCSL]], -36, 0))^(1/$E$8) - 1, "")</f>
        <v>2.5730474617083887E-2</v>
      </c>
      <c r="F618" s="162">
        <f ca="1">IFERROR(df_inflation[[#This Row],[3 yr. Annual Change in CPI]] + $F$8, "")</f>
        <v>4.5730474617083891E-2</v>
      </c>
    </row>
    <row r="619" spans="2:6" x14ac:dyDescent="0.25">
      <c r="B619" s="17">
        <v>35674</v>
      </c>
      <c r="C619" s="161">
        <v>161.19999999999999</v>
      </c>
      <c r="D619" s="13">
        <f>YEAR(df_inflation[[#This Row],[Calendar Date]])</f>
        <v>1997</v>
      </c>
      <c r="E619" s="162">
        <f ca="1">IFERROR( (df_inflation[[#This Row],[CPIAUCSL]] / OFFSET(df_inflation[[#This Row],[CPIAUCSL]], -36, 0))^(1/$E$8) - 1, "")</f>
        <v>2.5892236426071413E-2</v>
      </c>
      <c r="F619" s="162">
        <f ca="1">IFERROR(df_inflation[[#This Row],[3 yr. Annual Change in CPI]] + $F$8, "")</f>
        <v>4.5892236426071417E-2</v>
      </c>
    </row>
    <row r="620" spans="2:6" x14ac:dyDescent="0.25">
      <c r="B620" s="17">
        <v>35704</v>
      </c>
      <c r="C620" s="161">
        <v>161.5</v>
      </c>
      <c r="D620" s="13">
        <f>YEAR(df_inflation[[#This Row],[Calendar Date]])</f>
        <v>1997</v>
      </c>
      <c r="E620" s="162">
        <f ca="1">IFERROR( (df_inflation[[#This Row],[CPIAUCSL]] / OFFSET(df_inflation[[#This Row],[CPIAUCSL]], -36, 0))^(1/$E$8) - 1, "")</f>
        <v>2.629916697158019E-2</v>
      </c>
      <c r="F620" s="162">
        <f ca="1">IFERROR(df_inflation[[#This Row],[3 yr. Annual Change in CPI]] + $F$8, "")</f>
        <v>4.6299166971580194E-2</v>
      </c>
    </row>
    <row r="621" spans="2:6" x14ac:dyDescent="0.25">
      <c r="B621" s="17">
        <v>35735</v>
      </c>
      <c r="C621" s="161">
        <v>161.69999999999999</v>
      </c>
      <c r="D621" s="13">
        <f>YEAR(df_inflation[[#This Row],[Calendar Date]])</f>
        <v>1997</v>
      </c>
      <c r="E621" s="162">
        <f ca="1">IFERROR( (df_inflation[[#This Row],[CPIAUCSL]] / OFFSET(df_inflation[[#This Row],[CPIAUCSL]], -36, 0))^(1/$E$8) - 1, "")</f>
        <v>2.5807969669770392E-2</v>
      </c>
      <c r="F621" s="162">
        <f ca="1">IFERROR(df_inflation[[#This Row],[3 yr. Annual Change in CPI]] + $F$8, "")</f>
        <v>4.5807969669770396E-2</v>
      </c>
    </row>
    <row r="622" spans="2:6" x14ac:dyDescent="0.25">
      <c r="B622" s="17">
        <v>35765</v>
      </c>
      <c r="C622" s="161">
        <v>161.80000000000001</v>
      </c>
      <c r="D622" s="13">
        <f>YEAR(df_inflation[[#This Row],[Calendar Date]])</f>
        <v>1997</v>
      </c>
      <c r="E622" s="162">
        <f ca="1">IFERROR( (df_inflation[[#This Row],[CPIAUCSL]] / OFFSET(df_inflation[[#This Row],[CPIAUCSL]], -36, 0))^(1/$E$8) - 1, "")</f>
        <v>2.5335376161349066E-2</v>
      </c>
      <c r="F622" s="162">
        <f ca="1">IFERROR(df_inflation[[#This Row],[3 yr. Annual Change in CPI]] + $F$8, "")</f>
        <v>4.533537616134907E-2</v>
      </c>
    </row>
    <row r="623" spans="2:6" x14ac:dyDescent="0.25">
      <c r="B623" s="17">
        <v>35796</v>
      </c>
      <c r="C623" s="161">
        <v>162</v>
      </c>
      <c r="D623" s="13">
        <f>YEAR(df_inflation[[#This Row],[Calendar Date]])</f>
        <v>1998</v>
      </c>
      <c r="E623" s="162">
        <f ca="1">IFERROR( (df_inflation[[#This Row],[CPIAUCSL]] / OFFSET(df_inflation[[#This Row],[CPIAUCSL]], -36, 0))^(1/$E$8) - 1, "")</f>
        <v>2.4848110789648326E-2</v>
      </c>
      <c r="F623" s="162">
        <f ca="1">IFERROR(df_inflation[[#This Row],[3 yr. Annual Change in CPI]] + $F$8, "")</f>
        <v>4.4848110789648329E-2</v>
      </c>
    </row>
    <row r="624" spans="2:6" x14ac:dyDescent="0.25">
      <c r="B624" s="17">
        <v>35827</v>
      </c>
      <c r="C624" s="161">
        <v>162</v>
      </c>
      <c r="D624" s="13">
        <f>YEAR(df_inflation[[#This Row],[Calendar Date]])</f>
        <v>1998</v>
      </c>
      <c r="E624" s="162">
        <f ca="1">IFERROR( (df_inflation[[#This Row],[CPIAUCSL]] / OFFSET(df_inflation[[#This Row],[CPIAUCSL]], -36, 0))^(1/$E$8) - 1, "")</f>
        <v>2.3941766641615736E-2</v>
      </c>
      <c r="F624" s="162">
        <f ca="1">IFERROR(df_inflation[[#This Row],[3 yr. Annual Change in CPI]] + $F$8, "")</f>
        <v>4.394176664161574E-2</v>
      </c>
    </row>
    <row r="625" spans="2:6" x14ac:dyDescent="0.25">
      <c r="B625" s="17">
        <v>35855</v>
      </c>
      <c r="C625" s="161">
        <v>162</v>
      </c>
      <c r="D625" s="13">
        <f>YEAR(df_inflation[[#This Row],[Calendar Date]])</f>
        <v>1998</v>
      </c>
      <c r="E625" s="162">
        <f ca="1">IFERROR( (df_inflation[[#This Row],[CPIAUCSL]] / OFFSET(df_inflation[[#This Row],[CPIAUCSL]], -36, 0))^(1/$E$8) - 1, "")</f>
        <v>2.3264108093813185E-2</v>
      </c>
      <c r="F625" s="162">
        <f ca="1">IFERROR(df_inflation[[#This Row],[3 yr. Annual Change in CPI]] + $F$8, "")</f>
        <v>4.3264108093813189E-2</v>
      </c>
    </row>
    <row r="626" spans="2:6" x14ac:dyDescent="0.25">
      <c r="B626" s="17">
        <v>35886</v>
      </c>
      <c r="C626" s="161">
        <v>162.19999999999999</v>
      </c>
      <c r="D626" s="13">
        <f>YEAR(df_inflation[[#This Row],[Calendar Date]])</f>
        <v>1998</v>
      </c>
      <c r="E626" s="162">
        <f ca="1">IFERROR( (df_inflation[[#This Row],[CPIAUCSL]] / OFFSET(df_inflation[[#This Row],[CPIAUCSL]], -36, 0))^(1/$E$8) - 1, "")</f>
        <v>2.2334521737831459E-2</v>
      </c>
      <c r="F626" s="162">
        <f ca="1">IFERROR(df_inflation[[#This Row],[3 yr. Annual Change in CPI]] + $F$8, "")</f>
        <v>4.2334521737831463E-2</v>
      </c>
    </row>
    <row r="627" spans="2:6" x14ac:dyDescent="0.25">
      <c r="B627" s="17">
        <v>35916</v>
      </c>
      <c r="C627" s="161">
        <v>162.6</v>
      </c>
      <c r="D627" s="13">
        <f>YEAR(df_inflation[[#This Row],[Calendar Date]])</f>
        <v>1998</v>
      </c>
      <c r="E627" s="162">
        <f ca="1">IFERROR( (df_inflation[[#This Row],[CPIAUCSL]] / OFFSET(df_inflation[[#This Row],[CPIAUCSL]], -36, 0))^(1/$E$8) - 1, "")</f>
        <v>2.2501080798069228E-2</v>
      </c>
      <c r="F627" s="162">
        <f ca="1">IFERROR(df_inflation[[#This Row],[3 yr. Annual Change in CPI]] + $F$8, "")</f>
        <v>4.2501080798069232E-2</v>
      </c>
    </row>
    <row r="628" spans="2:6" x14ac:dyDescent="0.25">
      <c r="B628" s="17">
        <v>35947</v>
      </c>
      <c r="C628" s="161">
        <v>162.80000000000001</v>
      </c>
      <c r="D628" s="13">
        <f>YEAR(df_inflation[[#This Row],[Calendar Date]])</f>
        <v>1998</v>
      </c>
      <c r="E628" s="162">
        <f ca="1">IFERROR( (df_inflation[[#This Row],[CPIAUCSL]] / OFFSET(df_inflation[[#This Row],[CPIAUCSL]], -36, 0))^(1/$E$8) - 1, "")</f>
        <v>2.2248490317797964E-2</v>
      </c>
      <c r="F628" s="162">
        <f ca="1">IFERROR(df_inflation[[#This Row],[3 yr. Annual Change in CPI]] + $F$8, "")</f>
        <v>4.2248490317797968E-2</v>
      </c>
    </row>
    <row r="629" spans="2:6" x14ac:dyDescent="0.25">
      <c r="B629" s="17">
        <v>35977</v>
      </c>
      <c r="C629" s="161">
        <v>163.19999999999999</v>
      </c>
      <c r="D629" s="13">
        <f>YEAR(df_inflation[[#This Row],[Calendar Date]])</f>
        <v>1998</v>
      </c>
      <c r="E629" s="162">
        <f ca="1">IFERROR( (df_inflation[[#This Row],[CPIAUCSL]] / OFFSET(df_inflation[[#This Row],[CPIAUCSL]], -36, 0))^(1/$E$8) - 1, "")</f>
        <v>2.2637875313107569E-2</v>
      </c>
      <c r="F629" s="162">
        <f ca="1">IFERROR(df_inflation[[#This Row],[3 yr. Annual Change in CPI]] + $F$8, "")</f>
        <v>4.2637875313107573E-2</v>
      </c>
    </row>
    <row r="630" spans="2:6" x14ac:dyDescent="0.25">
      <c r="B630" s="17">
        <v>36008</v>
      </c>
      <c r="C630" s="161">
        <v>163.4</v>
      </c>
      <c r="D630" s="13">
        <f>YEAR(df_inflation[[#This Row],[Calendar Date]])</f>
        <v>1998</v>
      </c>
      <c r="E630" s="162">
        <f ca="1">IFERROR( (df_inflation[[#This Row],[CPIAUCSL]] / OFFSET(df_inflation[[#This Row],[CPIAUCSL]], -36, 0))^(1/$E$8) - 1, "")</f>
        <v>2.238590991449052E-2</v>
      </c>
      <c r="F630" s="162">
        <f ca="1">IFERROR(df_inflation[[#This Row],[3 yr. Annual Change in CPI]] + $F$8, "")</f>
        <v>4.2385909914490524E-2</v>
      </c>
    </row>
    <row r="631" spans="2:6" x14ac:dyDescent="0.25">
      <c r="B631" s="17">
        <v>36039</v>
      </c>
      <c r="C631" s="161">
        <v>163.5</v>
      </c>
      <c r="D631" s="13">
        <f>YEAR(df_inflation[[#This Row],[Calendar Date]])</f>
        <v>1998</v>
      </c>
      <c r="E631" s="162">
        <f ca="1">IFERROR( (df_inflation[[#This Row],[CPIAUCSL]] / OFFSET(df_inflation[[#This Row],[CPIAUCSL]], -36, 0))^(1/$E$8) - 1, "")</f>
        <v>2.2148954520652797E-2</v>
      </c>
      <c r="F631" s="162">
        <f ca="1">IFERROR(df_inflation[[#This Row],[3 yr. Annual Change in CPI]] + $F$8, "")</f>
        <v>4.2148954520652801E-2</v>
      </c>
    </row>
    <row r="632" spans="2:6" x14ac:dyDescent="0.25">
      <c r="B632" s="17">
        <v>36069</v>
      </c>
      <c r="C632" s="161">
        <v>163.9</v>
      </c>
      <c r="D632" s="13">
        <f>YEAR(df_inflation[[#This Row],[Calendar Date]])</f>
        <v>1998</v>
      </c>
      <c r="E632" s="162">
        <f ca="1">IFERROR( (df_inflation[[#This Row],[CPIAUCSL]] / OFFSET(df_inflation[[#This Row],[CPIAUCSL]], -36, 0))^(1/$E$8) - 1, "")</f>
        <v>2.2092475894368357E-2</v>
      </c>
      <c r="F632" s="162">
        <f ca="1">IFERROR(df_inflation[[#This Row],[3 yr. Annual Change in CPI]] + $F$8, "")</f>
        <v>4.2092475894368361E-2</v>
      </c>
    </row>
    <row r="633" spans="2:6" x14ac:dyDescent="0.25">
      <c r="B633" s="17">
        <v>36100</v>
      </c>
      <c r="C633" s="161">
        <v>164.1</v>
      </c>
      <c r="D633" s="13">
        <f>YEAR(df_inflation[[#This Row],[Calendar Date]])</f>
        <v>1998</v>
      </c>
      <c r="E633" s="162">
        <f ca="1">IFERROR( (df_inflation[[#This Row],[CPIAUCSL]] / OFFSET(df_inflation[[#This Row],[CPIAUCSL]], -36, 0))^(1/$E$8) - 1, "")</f>
        <v>2.2064344490629662E-2</v>
      </c>
      <c r="F633" s="162">
        <f ca="1">IFERROR(df_inflation[[#This Row],[3 yr. Annual Change in CPI]] + $F$8, "")</f>
        <v>4.2064344490629665E-2</v>
      </c>
    </row>
    <row r="634" spans="2:6" x14ac:dyDescent="0.25">
      <c r="B634" s="17">
        <v>36130</v>
      </c>
      <c r="C634" s="161">
        <v>164.4</v>
      </c>
      <c r="D634" s="13">
        <f>YEAR(df_inflation[[#This Row],[Calendar Date]])</f>
        <v>1998</v>
      </c>
      <c r="E634" s="162">
        <f ca="1">IFERROR( (df_inflation[[#This Row],[CPIAUCSL]] / OFFSET(df_inflation[[#This Row],[CPIAUCSL]], -36, 0))^(1/$E$8) - 1, "")</f>
        <v>2.224359425720901E-2</v>
      </c>
      <c r="F634" s="162">
        <f ca="1">IFERROR(df_inflation[[#This Row],[3 yr. Annual Change in CPI]] + $F$8, "")</f>
        <v>4.2243594257209013E-2</v>
      </c>
    </row>
    <row r="635" spans="2:6" x14ac:dyDescent="0.25">
      <c r="B635" s="17">
        <v>36161</v>
      </c>
      <c r="C635" s="161">
        <v>164.7</v>
      </c>
      <c r="D635" s="13">
        <f>YEAR(df_inflation[[#This Row],[Calendar Date]])</f>
        <v>1999</v>
      </c>
      <c r="E635" s="162">
        <f ca="1">IFERROR( (df_inflation[[#This Row],[CPIAUCSL]] / OFFSET(df_inflation[[#This Row],[CPIAUCSL]], -36, 0))^(1/$E$8) - 1, "")</f>
        <v>2.109879063251352E-2</v>
      </c>
      <c r="F635" s="162">
        <f ca="1">IFERROR(df_inflation[[#This Row],[3 yr. Annual Change in CPI]] + $F$8, "")</f>
        <v>4.1098790632513524E-2</v>
      </c>
    </row>
    <row r="636" spans="2:6" x14ac:dyDescent="0.25">
      <c r="B636" s="17">
        <v>36192</v>
      </c>
      <c r="C636" s="161">
        <v>164.7</v>
      </c>
      <c r="D636" s="13">
        <f>YEAR(df_inflation[[#This Row],[Calendar Date]])</f>
        <v>1999</v>
      </c>
      <c r="E636" s="162">
        <f ca="1">IFERROR( (df_inflation[[#This Row],[CPIAUCSL]] / OFFSET(df_inflation[[#This Row],[CPIAUCSL]], -36, 0))^(1/$E$8) - 1, "")</f>
        <v>2.0439591746500785E-2</v>
      </c>
      <c r="F636" s="162">
        <f ca="1">IFERROR(df_inflation[[#This Row],[3 yr. Annual Change in CPI]] + $F$8, "")</f>
        <v>4.0439591746500789E-2</v>
      </c>
    </row>
    <row r="637" spans="2:6" x14ac:dyDescent="0.25">
      <c r="B637" s="17">
        <v>36220</v>
      </c>
      <c r="C637" s="161">
        <v>164.8</v>
      </c>
      <c r="D637" s="13">
        <f>YEAR(df_inflation[[#This Row],[Calendar Date]])</f>
        <v>1999</v>
      </c>
      <c r="E637" s="162">
        <f ca="1">IFERROR( (df_inflation[[#This Row],[CPIAUCSL]] / OFFSET(df_inflation[[#This Row],[CPIAUCSL]], -36, 0))^(1/$E$8) - 1, "")</f>
        <v>1.9550960219514968E-2</v>
      </c>
      <c r="F637" s="162">
        <f ca="1">IFERROR(df_inflation[[#This Row],[3 yr. Annual Change in CPI]] + $F$8, "")</f>
        <v>3.9550960219514972E-2</v>
      </c>
    </row>
    <row r="638" spans="2:6" x14ac:dyDescent="0.25">
      <c r="B638" s="17">
        <v>36251</v>
      </c>
      <c r="C638" s="161">
        <v>165.9</v>
      </c>
      <c r="D638" s="13">
        <f>YEAR(df_inflation[[#This Row],[Calendar Date]])</f>
        <v>1999</v>
      </c>
      <c r="E638" s="162">
        <f ca="1">IFERROR( (df_inflation[[#This Row],[CPIAUCSL]] / OFFSET(df_inflation[[#This Row],[CPIAUCSL]], -36, 0))^(1/$E$8) - 1, "")</f>
        <v>2.0503490072333097E-2</v>
      </c>
      <c r="F638" s="162">
        <f ca="1">IFERROR(df_inflation[[#This Row],[3 yr. Annual Change in CPI]] + $F$8, "")</f>
        <v>4.0503490072333101E-2</v>
      </c>
    </row>
    <row r="639" spans="2:6" x14ac:dyDescent="0.25">
      <c r="B639" s="17">
        <v>36281</v>
      </c>
      <c r="C639" s="161">
        <v>166</v>
      </c>
      <c r="D639" s="13">
        <f>YEAR(df_inflation[[#This Row],[Calendar Date]])</f>
        <v>1999</v>
      </c>
      <c r="E639" s="162">
        <f ca="1">IFERROR( (df_inflation[[#This Row],[CPIAUCSL]] / OFFSET(df_inflation[[#This Row],[CPIAUCSL]], -36, 0))^(1/$E$8) - 1, "")</f>
        <v>2.0055448148361465E-2</v>
      </c>
      <c r="F639" s="162">
        <f ca="1">IFERROR(df_inflation[[#This Row],[3 yr. Annual Change in CPI]] + $F$8, "")</f>
        <v>4.0055448148361469E-2</v>
      </c>
    </row>
    <row r="640" spans="2:6" x14ac:dyDescent="0.25">
      <c r="B640" s="17">
        <v>36312</v>
      </c>
      <c r="C640" s="161">
        <v>166</v>
      </c>
      <c r="D640" s="13">
        <f>YEAR(df_inflation[[#This Row],[Calendar Date]])</f>
        <v>1999</v>
      </c>
      <c r="E640" s="162">
        <f ca="1">IFERROR( (df_inflation[[#This Row],[CPIAUCSL]] / OFFSET(df_inflation[[#This Row],[CPIAUCSL]], -36, 0))^(1/$E$8) - 1, "")</f>
        <v>1.9404071567559189E-2</v>
      </c>
      <c r="F640" s="162">
        <f ca="1">IFERROR(df_inflation[[#This Row],[3 yr. Annual Change in CPI]] + $F$8, "")</f>
        <v>3.9404071567559193E-2</v>
      </c>
    </row>
    <row r="641" spans="2:6" x14ac:dyDescent="0.25">
      <c r="B641" s="17">
        <v>36342</v>
      </c>
      <c r="C641" s="161">
        <v>166.7</v>
      </c>
      <c r="D641" s="13">
        <f>YEAR(df_inflation[[#This Row],[Calendar Date]])</f>
        <v>1999</v>
      </c>
      <c r="E641" s="162">
        <f ca="1">IFERROR( (df_inflation[[#This Row],[CPIAUCSL]] / OFFSET(df_inflation[[#This Row],[CPIAUCSL]], -36, 0))^(1/$E$8) - 1, "")</f>
        <v>2.0184331510694209E-2</v>
      </c>
      <c r="F641" s="162">
        <f ca="1">IFERROR(df_inflation[[#This Row],[3 yr. Annual Change in CPI]] + $F$8, "")</f>
        <v>4.0184331510694213E-2</v>
      </c>
    </row>
    <row r="642" spans="2:6" x14ac:dyDescent="0.25">
      <c r="B642" s="17">
        <v>36373</v>
      </c>
      <c r="C642" s="161">
        <v>167.1</v>
      </c>
      <c r="D642" s="13">
        <f>YEAR(df_inflation[[#This Row],[Calendar Date]])</f>
        <v>1999</v>
      </c>
      <c r="E642" s="162">
        <f ca="1">IFERROR( (df_inflation[[#This Row],[CPIAUCSL]] / OFFSET(df_inflation[[#This Row],[CPIAUCSL]], -36, 0))^(1/$E$8) - 1, "")</f>
        <v>2.05664863130266E-2</v>
      </c>
      <c r="F642" s="162">
        <f ca="1">IFERROR(df_inflation[[#This Row],[3 yr. Annual Change in CPI]] + $F$8, "")</f>
        <v>4.0566486313026603E-2</v>
      </c>
    </row>
    <row r="643" spans="2:6" x14ac:dyDescent="0.25">
      <c r="B643" s="17">
        <v>36404</v>
      </c>
      <c r="C643" s="161">
        <v>167.8</v>
      </c>
      <c r="D643" s="13">
        <f>YEAR(df_inflation[[#This Row],[Calendar Date]])</f>
        <v>1999</v>
      </c>
      <c r="E643" s="162">
        <f ca="1">IFERROR( (df_inflation[[#This Row],[CPIAUCSL]] / OFFSET(df_inflation[[#This Row],[CPIAUCSL]], -36, 0))^(1/$E$8) - 1, "")</f>
        <v>2.0908346397172872E-2</v>
      </c>
      <c r="F643" s="162">
        <f ca="1">IFERROR(df_inflation[[#This Row],[3 yr. Annual Change in CPI]] + $F$8, "")</f>
        <v>4.0908346397172876E-2</v>
      </c>
    </row>
    <row r="644" spans="2:6" x14ac:dyDescent="0.25">
      <c r="B644" s="17">
        <v>36434</v>
      </c>
      <c r="C644" s="161">
        <v>168.1</v>
      </c>
      <c r="D644" s="13">
        <f>YEAR(df_inflation[[#This Row],[Calendar Date]])</f>
        <v>1999</v>
      </c>
      <c r="E644" s="162">
        <f ca="1">IFERROR( (df_inflation[[#This Row],[CPIAUCSL]] / OFFSET(df_inflation[[#This Row],[CPIAUCSL]], -36, 0))^(1/$E$8) - 1, "")</f>
        <v>2.0439069559350376E-2</v>
      </c>
      <c r="F644" s="162">
        <f ca="1">IFERROR(df_inflation[[#This Row],[3 yr. Annual Change in CPI]] + $F$8, "")</f>
        <v>4.043906955935038E-2</v>
      </c>
    </row>
    <row r="645" spans="2:6" x14ac:dyDescent="0.25">
      <c r="B645" s="17">
        <v>36465</v>
      </c>
      <c r="C645" s="161">
        <v>168.4</v>
      </c>
      <c r="D645" s="13">
        <f>YEAR(df_inflation[[#This Row],[Calendar Date]])</f>
        <v>1999</v>
      </c>
      <c r="E645" s="162">
        <f ca="1">IFERROR( (df_inflation[[#This Row],[CPIAUCSL]] / OFFSET(df_inflation[[#This Row],[CPIAUCSL]], -36, 0))^(1/$E$8) - 1, "")</f>
        <v>1.9972321787228076E-2</v>
      </c>
      <c r="F645" s="162">
        <f ca="1">IFERROR(df_inflation[[#This Row],[3 yr. Annual Change in CPI]] + $F$8, "")</f>
        <v>3.9972321787228079E-2</v>
      </c>
    </row>
    <row r="646" spans="2:6" x14ac:dyDescent="0.25">
      <c r="B646" s="17">
        <v>36495</v>
      </c>
      <c r="C646" s="161">
        <v>168.8</v>
      </c>
      <c r="D646" s="13">
        <f>YEAR(df_inflation[[#This Row],[Calendar Date]])</f>
        <v>1999</v>
      </c>
      <c r="E646" s="162">
        <f ca="1">IFERROR( (df_inflation[[#This Row],[CPIAUCSL]] / OFFSET(df_inflation[[#This Row],[CPIAUCSL]], -36, 0))^(1/$E$8) - 1, "")</f>
        <v>1.9923082976313955E-2</v>
      </c>
      <c r="F646" s="162">
        <f ca="1">IFERROR(df_inflation[[#This Row],[3 yr. Annual Change in CPI]] + $F$8, "")</f>
        <v>3.9923082976313959E-2</v>
      </c>
    </row>
    <row r="647" spans="2:6" x14ac:dyDescent="0.25">
      <c r="B647" s="17">
        <v>36526</v>
      </c>
      <c r="C647" s="161">
        <v>169.3</v>
      </c>
      <c r="D647" s="13">
        <f>YEAR(df_inflation[[#This Row],[Calendar Date]])</f>
        <v>2000</v>
      </c>
      <c r="E647" s="162">
        <f ca="1">IFERROR( (df_inflation[[#This Row],[CPIAUCSL]] / OFFSET(df_inflation[[#This Row],[CPIAUCSL]], -36, 0))^(1/$E$8) - 1, "")</f>
        <v>2.0288238622664601E-2</v>
      </c>
      <c r="F647" s="162">
        <f ca="1">IFERROR(df_inflation[[#This Row],[3 yr. Annual Change in CPI]] + $F$8, "")</f>
        <v>4.0288238622664604E-2</v>
      </c>
    </row>
    <row r="648" spans="2:6" x14ac:dyDescent="0.25">
      <c r="B648" s="17">
        <v>36557</v>
      </c>
      <c r="C648" s="161">
        <v>170</v>
      </c>
      <c r="D648" s="13">
        <f>YEAR(df_inflation[[#This Row],[Calendar Date]])</f>
        <v>2000</v>
      </c>
      <c r="E648" s="162">
        <f ca="1">IFERROR( (df_inflation[[#This Row],[CPIAUCSL]] / OFFSET(df_inflation[[#This Row],[CPIAUCSL]], -36, 0))^(1/$E$8) - 1, "")</f>
        <v>2.1052332451674038E-2</v>
      </c>
      <c r="F648" s="162">
        <f ca="1">IFERROR(df_inflation[[#This Row],[3 yr. Annual Change in CPI]] + $F$8, "")</f>
        <v>4.1052332451674042E-2</v>
      </c>
    </row>
    <row r="649" spans="2:6" x14ac:dyDescent="0.25">
      <c r="B649" s="17">
        <v>36586</v>
      </c>
      <c r="C649" s="161">
        <v>171</v>
      </c>
      <c r="D649" s="13">
        <f>YEAR(df_inflation[[#This Row],[Calendar Date]])</f>
        <v>2000</v>
      </c>
      <c r="E649" s="162">
        <f ca="1">IFERROR( (df_inflation[[#This Row],[CPIAUCSL]] / OFFSET(df_inflation[[#This Row],[CPIAUCSL]], -36, 0))^(1/$E$8) - 1, "")</f>
        <v>2.2837036212783213E-2</v>
      </c>
      <c r="F649" s="162">
        <f ca="1">IFERROR(df_inflation[[#This Row],[3 yr. Annual Change in CPI]] + $F$8, "")</f>
        <v>4.2837036212783217E-2</v>
      </c>
    </row>
    <row r="650" spans="2:6" x14ac:dyDescent="0.25">
      <c r="B650" s="17">
        <v>36617</v>
      </c>
      <c r="C650" s="161">
        <v>170.9</v>
      </c>
      <c r="D650" s="13">
        <f>YEAR(df_inflation[[#This Row],[Calendar Date]])</f>
        <v>2000</v>
      </c>
      <c r="E650" s="162">
        <f ca="1">IFERROR( (df_inflation[[#This Row],[CPIAUCSL]] / OFFSET(df_inflation[[#This Row],[CPIAUCSL]], -36, 0))^(1/$E$8) - 1, "")</f>
        <v>2.2424386697723175E-2</v>
      </c>
      <c r="F650" s="162">
        <f ca="1">IFERROR(df_inflation[[#This Row],[3 yr. Annual Change in CPI]] + $F$8, "")</f>
        <v>4.2424386697723179E-2</v>
      </c>
    </row>
    <row r="651" spans="2:6" x14ac:dyDescent="0.25">
      <c r="B651" s="17">
        <v>36647</v>
      </c>
      <c r="C651" s="161">
        <v>171.2</v>
      </c>
      <c r="D651" s="13">
        <f>YEAR(df_inflation[[#This Row],[Calendar Date]])</f>
        <v>2000</v>
      </c>
      <c r="E651" s="162">
        <f ca="1">IFERROR( (df_inflation[[#This Row],[CPIAUCSL]] / OFFSET(df_inflation[[#This Row],[CPIAUCSL]], -36, 0))^(1/$E$8) - 1, "")</f>
        <v>2.3022295832069606E-2</v>
      </c>
      <c r="F651" s="162">
        <f ca="1">IFERROR(df_inflation[[#This Row],[3 yr. Annual Change in CPI]] + $F$8, "")</f>
        <v>4.302229583206961E-2</v>
      </c>
    </row>
    <row r="652" spans="2:6" x14ac:dyDescent="0.25">
      <c r="B652" s="17">
        <v>36678</v>
      </c>
      <c r="C652" s="161">
        <v>172.2</v>
      </c>
      <c r="D652" s="13">
        <f>YEAR(df_inflation[[#This Row],[Calendar Date]])</f>
        <v>2000</v>
      </c>
      <c r="E652" s="162">
        <f ca="1">IFERROR( (df_inflation[[#This Row],[CPIAUCSL]] / OFFSET(df_inflation[[#This Row],[CPIAUCSL]], -36, 0))^(1/$E$8) - 1, "")</f>
        <v>2.4370064508774991E-2</v>
      </c>
      <c r="F652" s="162">
        <f ca="1">IFERROR(df_inflation[[#This Row],[3 yr. Annual Change in CPI]] + $F$8, "")</f>
        <v>4.4370064508774995E-2</v>
      </c>
    </row>
    <row r="653" spans="2:6" x14ac:dyDescent="0.25">
      <c r="B653" s="17">
        <v>36708</v>
      </c>
      <c r="C653" s="161">
        <v>172.7</v>
      </c>
      <c r="D653" s="13">
        <f>YEAR(df_inflation[[#This Row],[Calendar Date]])</f>
        <v>2000</v>
      </c>
      <c r="E653" s="162">
        <f ca="1">IFERROR( (df_inflation[[#This Row],[CPIAUCSL]] / OFFSET(df_inflation[[#This Row],[CPIAUCSL]], -36, 0))^(1/$E$8) - 1, "")</f>
        <v>2.4934214860433235E-2</v>
      </c>
      <c r="F653" s="162">
        <f ca="1">IFERROR(df_inflation[[#This Row],[3 yr. Annual Change in CPI]] + $F$8, "")</f>
        <v>4.4934214860433239E-2</v>
      </c>
    </row>
    <row r="654" spans="2:6" x14ac:dyDescent="0.25">
      <c r="B654" s="17">
        <v>36739</v>
      </c>
      <c r="C654" s="161">
        <v>172.7</v>
      </c>
      <c r="D654" s="13">
        <f>YEAR(df_inflation[[#This Row],[Calendar Date]])</f>
        <v>2000</v>
      </c>
      <c r="E654" s="162">
        <f ca="1">IFERROR( (df_inflation[[#This Row],[CPIAUCSL]] / OFFSET(df_inflation[[#This Row],[CPIAUCSL]], -36, 0))^(1/$E$8) - 1, "")</f>
        <v>2.4083646656588353E-2</v>
      </c>
      <c r="F654" s="162">
        <f ca="1">IFERROR(df_inflation[[#This Row],[3 yr. Annual Change in CPI]] + $F$8, "")</f>
        <v>4.4083646656588357E-2</v>
      </c>
    </row>
    <row r="655" spans="2:6" x14ac:dyDescent="0.25">
      <c r="B655" s="17">
        <v>36770</v>
      </c>
      <c r="C655" s="161">
        <v>173.6</v>
      </c>
      <c r="D655" s="13">
        <f>YEAR(df_inflation[[#This Row],[Calendar Date]])</f>
        <v>2000</v>
      </c>
      <c r="E655" s="162">
        <f ca="1">IFERROR( (df_inflation[[#This Row],[CPIAUCSL]] / OFFSET(df_inflation[[#This Row],[CPIAUCSL]], -36, 0))^(1/$E$8) - 1, "")</f>
        <v>2.501029596576787E-2</v>
      </c>
      <c r="F655" s="162">
        <f ca="1">IFERROR(df_inflation[[#This Row],[3 yr. Annual Change in CPI]] + $F$8, "")</f>
        <v>4.5010295965767874E-2</v>
      </c>
    </row>
    <row r="656" spans="2:6" x14ac:dyDescent="0.25">
      <c r="B656" s="17">
        <v>36800</v>
      </c>
      <c r="C656" s="161">
        <v>173.9</v>
      </c>
      <c r="D656" s="13">
        <f>YEAR(df_inflation[[#This Row],[Calendar Date]])</f>
        <v>2000</v>
      </c>
      <c r="E656" s="162">
        <f ca="1">IFERROR( (df_inflation[[#This Row],[CPIAUCSL]] / OFFSET(df_inflation[[#This Row],[CPIAUCSL]], -36, 0))^(1/$E$8) - 1, "")</f>
        <v>2.4964959582146173E-2</v>
      </c>
      <c r="F656" s="162">
        <f ca="1">IFERROR(df_inflation[[#This Row],[3 yr. Annual Change in CPI]] + $F$8, "")</f>
        <v>4.4964959582146177E-2</v>
      </c>
    </row>
    <row r="657" spans="2:6" x14ac:dyDescent="0.25">
      <c r="B657" s="17">
        <v>36831</v>
      </c>
      <c r="C657" s="161">
        <v>174.2</v>
      </c>
      <c r="D657" s="13">
        <f>YEAR(df_inflation[[#This Row],[Calendar Date]])</f>
        <v>2000</v>
      </c>
      <c r="E657" s="162">
        <f ca="1">IFERROR( (df_inflation[[#This Row],[CPIAUCSL]] / OFFSET(df_inflation[[#This Row],[CPIAUCSL]], -36, 0))^(1/$E$8) - 1, "")</f>
        <v>2.5131023895504256E-2</v>
      </c>
      <c r="F657" s="162">
        <f ca="1">IFERROR(df_inflation[[#This Row],[3 yr. Annual Change in CPI]] + $F$8, "")</f>
        <v>4.513102389550426E-2</v>
      </c>
    </row>
    <row r="658" spans="2:6" x14ac:dyDescent="0.25">
      <c r="B658" s="17">
        <v>36861</v>
      </c>
      <c r="C658" s="161">
        <v>174.6</v>
      </c>
      <c r="D658" s="13">
        <f>YEAR(df_inflation[[#This Row],[Calendar Date]])</f>
        <v>2000</v>
      </c>
      <c r="E658" s="162">
        <f ca="1">IFERROR( (df_inflation[[#This Row],[CPIAUCSL]] / OFFSET(df_inflation[[#This Row],[CPIAUCSL]], -36, 0))^(1/$E$8) - 1, "")</f>
        <v>2.5703665101868944E-2</v>
      </c>
      <c r="F658" s="162">
        <f ca="1">IFERROR(df_inflation[[#This Row],[3 yr. Annual Change in CPI]] + $F$8, "")</f>
        <v>4.5703665101868948E-2</v>
      </c>
    </row>
    <row r="659" spans="2:6" x14ac:dyDescent="0.25">
      <c r="B659" s="17">
        <v>36892</v>
      </c>
      <c r="C659" s="161">
        <v>175.6</v>
      </c>
      <c r="D659" s="13">
        <f>YEAR(df_inflation[[#This Row],[Calendar Date]])</f>
        <v>2001</v>
      </c>
      <c r="E659" s="162">
        <f ca="1">IFERROR( (df_inflation[[#This Row],[CPIAUCSL]] / OFFSET(df_inflation[[#This Row],[CPIAUCSL]], -36, 0))^(1/$E$8) - 1, "")</f>
        <v>2.7235056916771638E-2</v>
      </c>
      <c r="F659" s="162">
        <f ca="1">IFERROR(df_inflation[[#This Row],[3 yr. Annual Change in CPI]] + $F$8, "")</f>
        <v>4.7235056916771642E-2</v>
      </c>
    </row>
    <row r="660" spans="2:6" x14ac:dyDescent="0.25">
      <c r="B660" s="17">
        <v>36923</v>
      </c>
      <c r="C660" s="161">
        <v>176</v>
      </c>
      <c r="D660" s="13">
        <f>YEAR(df_inflation[[#This Row],[Calendar Date]])</f>
        <v>2001</v>
      </c>
      <c r="E660" s="162">
        <f ca="1">IFERROR( (df_inflation[[#This Row],[CPIAUCSL]] / OFFSET(df_inflation[[#This Row],[CPIAUCSL]], -36, 0))^(1/$E$8) - 1, "")</f>
        <v>2.8014446485053801E-2</v>
      </c>
      <c r="F660" s="162">
        <f ca="1">IFERROR(df_inflation[[#This Row],[3 yr. Annual Change in CPI]] + $F$8, "")</f>
        <v>4.8014446485053805E-2</v>
      </c>
    </row>
    <row r="661" spans="2:6" x14ac:dyDescent="0.25">
      <c r="B661" s="17">
        <v>36951</v>
      </c>
      <c r="C661" s="161">
        <v>176.1</v>
      </c>
      <c r="D661" s="13">
        <f>YEAR(df_inflation[[#This Row],[Calendar Date]])</f>
        <v>2001</v>
      </c>
      <c r="E661" s="162">
        <f ca="1">IFERROR( (df_inflation[[#This Row],[CPIAUCSL]] / OFFSET(df_inflation[[#This Row],[CPIAUCSL]], -36, 0))^(1/$E$8) - 1, "")</f>
        <v>2.8209109327518522E-2</v>
      </c>
      <c r="F661" s="162">
        <f ca="1">IFERROR(df_inflation[[#This Row],[3 yr. Annual Change in CPI]] + $F$8, "")</f>
        <v>4.8209109327518526E-2</v>
      </c>
    </row>
    <row r="662" spans="2:6" x14ac:dyDescent="0.25">
      <c r="B662" s="17">
        <v>36982</v>
      </c>
      <c r="C662" s="161">
        <v>176.4</v>
      </c>
      <c r="D662" s="13">
        <f>YEAR(df_inflation[[#This Row],[Calendar Date]])</f>
        <v>2001</v>
      </c>
      <c r="E662" s="162">
        <f ca="1">IFERROR( (df_inflation[[#This Row],[CPIAUCSL]] / OFFSET(df_inflation[[#This Row],[CPIAUCSL]], -36, 0))^(1/$E$8) - 1, "")</f>
        <v>2.8369632709096315E-2</v>
      </c>
      <c r="F662" s="162">
        <f ca="1">IFERROR(df_inflation[[#This Row],[3 yr. Annual Change in CPI]] + $F$8, "")</f>
        <v>4.8369632709096319E-2</v>
      </c>
    </row>
    <row r="663" spans="2:6" x14ac:dyDescent="0.25">
      <c r="B663" s="17">
        <v>37012</v>
      </c>
      <c r="C663" s="161">
        <v>177.3</v>
      </c>
      <c r="D663" s="13">
        <f>YEAR(df_inflation[[#This Row],[Calendar Date]])</f>
        <v>2001</v>
      </c>
      <c r="E663" s="162">
        <f ca="1">IFERROR( (df_inflation[[#This Row],[CPIAUCSL]] / OFFSET(df_inflation[[#This Row],[CPIAUCSL]], -36, 0))^(1/$E$8) - 1, "")</f>
        <v>2.9270197844338375E-2</v>
      </c>
      <c r="F663" s="162">
        <f ca="1">IFERROR(df_inflation[[#This Row],[3 yr. Annual Change in CPI]] + $F$8, "")</f>
        <v>4.9270197844338379E-2</v>
      </c>
    </row>
    <row r="664" spans="2:6" x14ac:dyDescent="0.25">
      <c r="B664" s="17">
        <v>37043</v>
      </c>
      <c r="C664" s="161">
        <v>177.7</v>
      </c>
      <c r="D664" s="13">
        <f>YEAR(df_inflation[[#This Row],[Calendar Date]])</f>
        <v>2001</v>
      </c>
      <c r="E664" s="162">
        <f ca="1">IFERROR( (df_inflation[[#This Row],[CPIAUCSL]] / OFFSET(df_inflation[[#This Row],[CPIAUCSL]], -36, 0))^(1/$E$8) - 1, "")</f>
        <v>2.9621673202686383E-2</v>
      </c>
      <c r="F664" s="162">
        <f ca="1">IFERROR(df_inflation[[#This Row],[3 yr. Annual Change in CPI]] + $F$8, "")</f>
        <v>4.9621673202686387E-2</v>
      </c>
    </row>
    <row r="665" spans="2:6" x14ac:dyDescent="0.25">
      <c r="B665" s="17">
        <v>37073</v>
      </c>
      <c r="C665" s="161">
        <v>177.4</v>
      </c>
      <c r="D665" s="13">
        <f>YEAR(df_inflation[[#This Row],[Calendar Date]])</f>
        <v>2001</v>
      </c>
      <c r="E665" s="162">
        <f ca="1">IFERROR( (df_inflation[[#This Row],[CPIAUCSL]] / OFFSET(df_inflation[[#This Row],[CPIAUCSL]], -36, 0))^(1/$E$8) - 1, "")</f>
        <v>2.8200522815043261E-2</v>
      </c>
      <c r="F665" s="162">
        <f ca="1">IFERROR(df_inflation[[#This Row],[3 yr. Annual Change in CPI]] + $F$8, "")</f>
        <v>4.8200522815043265E-2</v>
      </c>
    </row>
    <row r="666" spans="2:6" x14ac:dyDescent="0.25">
      <c r="B666" s="17">
        <v>37104</v>
      </c>
      <c r="C666" s="161">
        <v>177.4</v>
      </c>
      <c r="D666" s="13">
        <f>YEAR(df_inflation[[#This Row],[Calendar Date]])</f>
        <v>2001</v>
      </c>
      <c r="E666" s="162">
        <f ca="1">IFERROR( (df_inflation[[#This Row],[CPIAUCSL]] / OFFSET(df_inflation[[#This Row],[CPIAUCSL]], -36, 0))^(1/$E$8) - 1, "")</f>
        <v>2.7780849085641046E-2</v>
      </c>
      <c r="F666" s="162">
        <f ca="1">IFERROR(df_inflation[[#This Row],[3 yr. Annual Change in CPI]] + $F$8, "")</f>
        <v>4.778084908564105E-2</v>
      </c>
    </row>
    <row r="667" spans="2:6" x14ac:dyDescent="0.25">
      <c r="B667" s="17">
        <v>37135</v>
      </c>
      <c r="C667" s="161">
        <v>178.1</v>
      </c>
      <c r="D667" s="13">
        <f>YEAR(df_inflation[[#This Row],[Calendar Date]])</f>
        <v>2001</v>
      </c>
      <c r="E667" s="162">
        <f ca="1">IFERROR( (df_inflation[[#This Row],[CPIAUCSL]] / OFFSET(df_inflation[[#This Row],[CPIAUCSL]], -36, 0))^(1/$E$8) - 1, "")</f>
        <v>2.8921054513608491E-2</v>
      </c>
      <c r="F667" s="162">
        <f ca="1">IFERROR(df_inflation[[#This Row],[3 yr. Annual Change in CPI]] + $F$8, "")</f>
        <v>4.8921054513608495E-2</v>
      </c>
    </row>
    <row r="668" spans="2:6" x14ac:dyDescent="0.25">
      <c r="B668" s="17">
        <v>37165</v>
      </c>
      <c r="C668" s="161">
        <v>177.6</v>
      </c>
      <c r="D668" s="13">
        <f>YEAR(df_inflation[[#This Row],[Calendar Date]])</f>
        <v>2001</v>
      </c>
      <c r="E668" s="162">
        <f ca="1">IFERROR( (df_inflation[[#This Row],[CPIAUCSL]] / OFFSET(df_inflation[[#This Row],[CPIAUCSL]], -36, 0))^(1/$E$8) - 1, "")</f>
        <v>2.7120355009097485E-2</v>
      </c>
      <c r="F668" s="162">
        <f ca="1">IFERROR(df_inflation[[#This Row],[3 yr. Annual Change in CPI]] + $F$8, "")</f>
        <v>4.7120355009097489E-2</v>
      </c>
    </row>
    <row r="669" spans="2:6" x14ac:dyDescent="0.25">
      <c r="B669" s="17">
        <v>37196</v>
      </c>
      <c r="C669" s="161">
        <v>177.5</v>
      </c>
      <c r="D669" s="13">
        <f>YEAR(df_inflation[[#This Row],[Calendar Date]])</f>
        <v>2001</v>
      </c>
      <c r="E669" s="162">
        <f ca="1">IFERROR( (df_inflation[[#This Row],[CPIAUCSL]] / OFFSET(df_inflation[[#This Row],[CPIAUCSL]], -36, 0))^(1/$E$8) - 1, "")</f>
        <v>2.651017553582613E-2</v>
      </c>
      <c r="F669" s="162">
        <f ca="1">IFERROR(df_inflation[[#This Row],[3 yr. Annual Change in CPI]] + $F$8, "")</f>
        <v>4.6510175535826134E-2</v>
      </c>
    </row>
    <row r="670" spans="2:6" x14ac:dyDescent="0.25">
      <c r="B670" s="17">
        <v>37226</v>
      </c>
      <c r="C670" s="161">
        <v>177.4</v>
      </c>
      <c r="D670" s="13">
        <f>YEAR(df_inflation[[#This Row],[Calendar Date]])</f>
        <v>2001</v>
      </c>
      <c r="E670" s="162">
        <f ca="1">IFERROR( (df_inflation[[#This Row],[CPIAUCSL]] / OFFSET(df_inflation[[#This Row],[CPIAUCSL]], -36, 0))^(1/$E$8) - 1, "")</f>
        <v>2.5692706703926316E-2</v>
      </c>
      <c r="F670" s="162">
        <f ca="1">IFERROR(df_inflation[[#This Row],[3 yr. Annual Change in CPI]] + $F$8, "")</f>
        <v>4.569270670392632E-2</v>
      </c>
    </row>
    <row r="671" spans="2:6" x14ac:dyDescent="0.25">
      <c r="B671" s="17">
        <v>37257</v>
      </c>
      <c r="C671" s="161">
        <v>177.7</v>
      </c>
      <c r="D671" s="13">
        <f>YEAR(df_inflation[[#This Row],[Calendar Date]])</f>
        <v>2002</v>
      </c>
      <c r="E671" s="162">
        <f ca="1">IFERROR( (df_inflation[[#This Row],[CPIAUCSL]] / OFFSET(df_inflation[[#This Row],[CPIAUCSL]], -36, 0))^(1/$E$8) - 1, "")</f>
        <v>2.564706806024053E-2</v>
      </c>
      <c r="F671" s="162">
        <f ca="1">IFERROR(df_inflation[[#This Row],[3 yr. Annual Change in CPI]] + $F$8, "")</f>
        <v>4.5647068060240534E-2</v>
      </c>
    </row>
    <row r="672" spans="2:6" x14ac:dyDescent="0.25">
      <c r="B672" s="17">
        <v>37288</v>
      </c>
      <c r="C672" s="161">
        <v>178</v>
      </c>
      <c r="D672" s="13">
        <f>YEAR(df_inflation[[#This Row],[Calendar Date]])</f>
        <v>2002</v>
      </c>
      <c r="E672" s="162">
        <f ca="1">IFERROR( (df_inflation[[#This Row],[CPIAUCSL]] / OFFSET(df_inflation[[#This Row],[CPIAUCSL]], -36, 0))^(1/$E$8) - 1, "")</f>
        <v>2.6223922550843826E-2</v>
      </c>
      <c r="F672" s="162">
        <f ca="1">IFERROR(df_inflation[[#This Row],[3 yr. Annual Change in CPI]] + $F$8, "")</f>
        <v>4.622392255084383E-2</v>
      </c>
    </row>
    <row r="673" spans="2:6" x14ac:dyDescent="0.25">
      <c r="B673" s="17">
        <v>37316</v>
      </c>
      <c r="C673" s="161">
        <v>178.5</v>
      </c>
      <c r="D673" s="13">
        <f>YEAR(df_inflation[[#This Row],[Calendar Date]])</f>
        <v>2002</v>
      </c>
      <c r="E673" s="162">
        <f ca="1">IFERROR( (df_inflation[[#This Row],[CPIAUCSL]] / OFFSET(df_inflation[[#This Row],[CPIAUCSL]], -36, 0))^(1/$E$8) - 1, "")</f>
        <v>2.6976102297878946E-2</v>
      </c>
      <c r="F673" s="162">
        <f ca="1">IFERROR(df_inflation[[#This Row],[3 yr. Annual Change in CPI]] + $F$8, "")</f>
        <v>4.6976102297878949E-2</v>
      </c>
    </row>
    <row r="674" spans="2:6" x14ac:dyDescent="0.25">
      <c r="B674" s="17">
        <v>37347</v>
      </c>
      <c r="C674" s="161">
        <v>179.3</v>
      </c>
      <c r="D674" s="13">
        <f>YEAR(df_inflation[[#This Row],[Calendar Date]])</f>
        <v>2002</v>
      </c>
      <c r="E674" s="162">
        <f ca="1">IFERROR( (df_inflation[[#This Row],[CPIAUCSL]] / OFFSET(df_inflation[[#This Row],[CPIAUCSL]], -36, 0))^(1/$E$8) - 1, "")</f>
        <v>2.6229830301638613E-2</v>
      </c>
      <c r="F674" s="162">
        <f ca="1">IFERROR(df_inflation[[#This Row],[3 yr. Annual Change in CPI]] + $F$8, "")</f>
        <v>4.6229830301638616E-2</v>
      </c>
    </row>
    <row r="675" spans="2:6" x14ac:dyDescent="0.25">
      <c r="B675" s="17">
        <v>37377</v>
      </c>
      <c r="C675" s="161">
        <v>179.5</v>
      </c>
      <c r="D675" s="13">
        <f>YEAR(df_inflation[[#This Row],[Calendar Date]])</f>
        <v>2002</v>
      </c>
      <c r="E675" s="162">
        <f ca="1">IFERROR( (df_inflation[[#This Row],[CPIAUCSL]] / OFFSET(df_inflation[[#This Row],[CPIAUCSL]], -36, 0))^(1/$E$8) - 1, "")</f>
        <v>2.6405069270027948E-2</v>
      </c>
      <c r="F675" s="162">
        <f ca="1">IFERROR(df_inflation[[#This Row],[3 yr. Annual Change in CPI]] + $F$8, "")</f>
        <v>4.6405069270027952E-2</v>
      </c>
    </row>
    <row r="676" spans="2:6" x14ac:dyDescent="0.25">
      <c r="B676" s="17">
        <v>37408</v>
      </c>
      <c r="C676" s="161">
        <v>179.6</v>
      </c>
      <c r="D676" s="13">
        <f>YEAR(df_inflation[[#This Row],[Calendar Date]])</f>
        <v>2002</v>
      </c>
      <c r="E676" s="162">
        <f ca="1">IFERROR( (df_inflation[[#This Row],[CPIAUCSL]] / OFFSET(df_inflation[[#This Row],[CPIAUCSL]], -36, 0))^(1/$E$8) - 1, "")</f>
        <v>2.6595638355222162E-2</v>
      </c>
      <c r="F676" s="162">
        <f ca="1">IFERROR(df_inflation[[#This Row],[3 yr. Annual Change in CPI]] + $F$8, "")</f>
        <v>4.6595638355222166E-2</v>
      </c>
    </row>
    <row r="677" spans="2:6" x14ac:dyDescent="0.25">
      <c r="B677" s="17">
        <v>37438</v>
      </c>
      <c r="C677" s="161">
        <v>180</v>
      </c>
      <c r="D677" s="13">
        <f>YEAR(df_inflation[[#This Row],[Calendar Date]])</f>
        <v>2002</v>
      </c>
      <c r="E677" s="162">
        <f ca="1">IFERROR( (df_inflation[[#This Row],[CPIAUCSL]] / OFFSET(df_inflation[[#This Row],[CPIAUCSL]], -36, 0))^(1/$E$8) - 1, "")</f>
        <v>2.5917178086604542E-2</v>
      </c>
      <c r="F677" s="162">
        <f ca="1">IFERROR(df_inflation[[#This Row],[3 yr. Annual Change in CPI]] + $F$8, "")</f>
        <v>4.5917178086604546E-2</v>
      </c>
    </row>
    <row r="678" spans="2:6" x14ac:dyDescent="0.25">
      <c r="B678" s="17">
        <v>37469</v>
      </c>
      <c r="C678" s="161">
        <v>180.5</v>
      </c>
      <c r="D678" s="13">
        <f>YEAR(df_inflation[[#This Row],[Calendar Date]])</f>
        <v>2002</v>
      </c>
      <c r="E678" s="162">
        <f ca="1">IFERROR( (df_inflation[[#This Row],[CPIAUCSL]] / OFFSET(df_inflation[[#This Row],[CPIAUCSL]], -36, 0))^(1/$E$8) - 1, "")</f>
        <v>2.6046205899052044E-2</v>
      </c>
      <c r="F678" s="162">
        <f ca="1">IFERROR(df_inflation[[#This Row],[3 yr. Annual Change in CPI]] + $F$8, "")</f>
        <v>4.6046205899052048E-2</v>
      </c>
    </row>
    <row r="679" spans="2:6" x14ac:dyDescent="0.25">
      <c r="B679" s="17">
        <v>37500</v>
      </c>
      <c r="C679" s="161">
        <v>180.8</v>
      </c>
      <c r="D679" s="13">
        <f>YEAR(df_inflation[[#This Row],[Calendar Date]])</f>
        <v>2002</v>
      </c>
      <c r="E679" s="162">
        <f ca="1">IFERROR( (df_inflation[[#This Row],[CPIAUCSL]] / OFFSET(df_inflation[[#This Row],[CPIAUCSL]], -36, 0))^(1/$E$8) - 1, "")</f>
        <v>2.5184795508799596E-2</v>
      </c>
      <c r="F679" s="162">
        <f ca="1">IFERROR(df_inflation[[#This Row],[3 yr. Annual Change in CPI]] + $F$8, "")</f>
        <v>4.5184795508799599E-2</v>
      </c>
    </row>
    <row r="680" spans="2:6" x14ac:dyDescent="0.25">
      <c r="B680" s="17">
        <v>37530</v>
      </c>
      <c r="C680" s="161">
        <v>181.2</v>
      </c>
      <c r="D680" s="13">
        <f>YEAR(df_inflation[[#This Row],[Calendar Date]])</f>
        <v>2002</v>
      </c>
      <c r="E680" s="162">
        <f ca="1">IFERROR( (df_inflation[[#This Row],[CPIAUCSL]] / OFFSET(df_inflation[[#This Row],[CPIAUCSL]], -36, 0))^(1/$E$8) - 1, "")</f>
        <v>2.5329595750116507E-2</v>
      </c>
      <c r="F680" s="162">
        <f ca="1">IFERROR(df_inflation[[#This Row],[3 yr. Annual Change in CPI]] + $F$8, "")</f>
        <v>4.5329595750116511E-2</v>
      </c>
    </row>
    <row r="681" spans="2:6" x14ac:dyDescent="0.25">
      <c r="B681" s="17">
        <v>37561</v>
      </c>
      <c r="C681" s="161">
        <v>181.5</v>
      </c>
      <c r="D681" s="13">
        <f>YEAR(df_inflation[[#This Row],[Calendar Date]])</f>
        <v>2002</v>
      </c>
      <c r="E681" s="162">
        <f ca="1">IFERROR( (df_inflation[[#This Row],[CPIAUCSL]] / OFFSET(df_inflation[[#This Row],[CPIAUCSL]], -36, 0))^(1/$E$8) - 1, "")</f>
        <v>2.5285575434291774E-2</v>
      </c>
      <c r="F681" s="162">
        <f ca="1">IFERROR(df_inflation[[#This Row],[3 yr. Annual Change in CPI]] + $F$8, "")</f>
        <v>4.5285575434291778E-2</v>
      </c>
    </row>
    <row r="682" spans="2:6" x14ac:dyDescent="0.25">
      <c r="B682" s="17">
        <v>37591</v>
      </c>
      <c r="C682" s="161">
        <v>181.8</v>
      </c>
      <c r="D682" s="13">
        <f>YEAR(df_inflation[[#This Row],[Calendar Date]])</f>
        <v>2002</v>
      </c>
      <c r="E682" s="162">
        <f ca="1">IFERROR( (df_inflation[[#This Row],[CPIAUCSL]] / OFFSET(df_inflation[[#This Row],[CPIAUCSL]], -36, 0))^(1/$E$8) - 1, "")</f>
        <v>2.5039211035205788E-2</v>
      </c>
      <c r="F682" s="162">
        <f ca="1">IFERROR(df_inflation[[#This Row],[3 yr. Annual Change in CPI]] + $F$8, "")</f>
        <v>4.5039211035205792E-2</v>
      </c>
    </row>
    <row r="683" spans="2:6" x14ac:dyDescent="0.25">
      <c r="B683" s="17">
        <v>37622</v>
      </c>
      <c r="C683" s="161">
        <v>182.6</v>
      </c>
      <c r="D683" s="13">
        <f>YEAR(df_inflation[[#This Row],[Calendar Date]])</f>
        <v>2003</v>
      </c>
      <c r="E683" s="162">
        <f ca="1">IFERROR( (df_inflation[[#This Row],[CPIAUCSL]] / OFFSET(df_inflation[[#This Row],[CPIAUCSL]], -36, 0))^(1/$E$8) - 1, "")</f>
        <v>2.5528982212323692E-2</v>
      </c>
      <c r="F683" s="162">
        <f ca="1">IFERROR(df_inflation[[#This Row],[3 yr. Annual Change in CPI]] + $F$8, "")</f>
        <v>4.5528982212323696E-2</v>
      </c>
    </row>
    <row r="684" spans="2:6" x14ac:dyDescent="0.25">
      <c r="B684" s="17">
        <v>37653</v>
      </c>
      <c r="C684" s="161">
        <v>183.6</v>
      </c>
      <c r="D684" s="13">
        <f>YEAR(df_inflation[[#This Row],[Calendar Date]])</f>
        <v>2003</v>
      </c>
      <c r="E684" s="162">
        <f ca="1">IFERROR( (df_inflation[[#This Row],[CPIAUCSL]] / OFFSET(df_inflation[[#This Row],[CPIAUCSL]], -36, 0))^(1/$E$8) - 1, "")</f>
        <v>2.5985568006018145E-2</v>
      </c>
      <c r="F684" s="162">
        <f ca="1">IFERROR(df_inflation[[#This Row],[3 yr. Annual Change in CPI]] + $F$8, "")</f>
        <v>4.5985568006018149E-2</v>
      </c>
    </row>
    <row r="685" spans="2:6" x14ac:dyDescent="0.25">
      <c r="B685" s="17">
        <v>37681</v>
      </c>
      <c r="C685" s="161">
        <v>183.9</v>
      </c>
      <c r="D685" s="13">
        <f>YEAR(df_inflation[[#This Row],[Calendar Date]])</f>
        <v>2003</v>
      </c>
      <c r="E685" s="162">
        <f ca="1">IFERROR( (df_inflation[[#This Row],[CPIAUCSL]] / OFFSET(df_inflation[[#This Row],[CPIAUCSL]], -36, 0))^(1/$E$8) - 1, "")</f>
        <v>2.4539105575680065E-2</v>
      </c>
      <c r="F685" s="162">
        <f ca="1">IFERROR(df_inflation[[#This Row],[3 yr. Annual Change in CPI]] + $F$8, "")</f>
        <v>4.4539105575680069E-2</v>
      </c>
    </row>
    <row r="686" spans="2:6" x14ac:dyDescent="0.25">
      <c r="B686" s="17">
        <v>37712</v>
      </c>
      <c r="C686" s="161">
        <v>183.2</v>
      </c>
      <c r="D686" s="13">
        <f>YEAR(df_inflation[[#This Row],[Calendar Date]])</f>
        <v>2003</v>
      </c>
      <c r="E686" s="162">
        <f ca="1">IFERROR( (df_inflation[[#This Row],[CPIAUCSL]] / OFFSET(df_inflation[[#This Row],[CPIAUCSL]], -36, 0))^(1/$E$8) - 1, "")</f>
        <v>2.3437051145615229E-2</v>
      </c>
      <c r="F686" s="162">
        <f ca="1">IFERROR(df_inflation[[#This Row],[3 yr. Annual Change in CPI]] + $F$8, "")</f>
        <v>4.3437051145615233E-2</v>
      </c>
    </row>
    <row r="687" spans="2:6" x14ac:dyDescent="0.25">
      <c r="B687" s="17">
        <v>37742</v>
      </c>
      <c r="C687" s="161">
        <v>182.9</v>
      </c>
      <c r="D687" s="13">
        <f>YEAR(df_inflation[[#This Row],[Calendar Date]])</f>
        <v>2003</v>
      </c>
      <c r="E687" s="162">
        <f ca="1">IFERROR( (df_inflation[[#This Row],[CPIAUCSL]] / OFFSET(df_inflation[[#This Row],[CPIAUCSL]], -36, 0))^(1/$E$8) - 1, "")</f>
        <v>2.2280276392975029E-2</v>
      </c>
      <c r="F687" s="162">
        <f ca="1">IFERROR(df_inflation[[#This Row],[3 yr. Annual Change in CPI]] + $F$8, "")</f>
        <v>4.2280276392975033E-2</v>
      </c>
    </row>
    <row r="688" spans="2:6" x14ac:dyDescent="0.25">
      <c r="B688" s="17">
        <v>37773</v>
      </c>
      <c r="C688" s="161">
        <v>183.1</v>
      </c>
      <c r="D688" s="13">
        <f>YEAR(df_inflation[[#This Row],[Calendar Date]])</f>
        <v>2003</v>
      </c>
      <c r="E688" s="162">
        <f ca="1">IFERROR( (df_inflation[[#This Row],[CPIAUCSL]] / OFFSET(df_inflation[[#This Row],[CPIAUCSL]], -36, 0))^(1/$E$8) - 1, "")</f>
        <v>2.0669331965825988E-2</v>
      </c>
      <c r="F688" s="162">
        <f ca="1">IFERROR(df_inflation[[#This Row],[3 yr. Annual Change in CPI]] + $F$8, "")</f>
        <v>4.0669331965825992E-2</v>
      </c>
    </row>
    <row r="689" spans="2:6" x14ac:dyDescent="0.25">
      <c r="B689" s="17">
        <v>37803</v>
      </c>
      <c r="C689" s="161">
        <v>183.7</v>
      </c>
      <c r="D689" s="13">
        <f>YEAR(df_inflation[[#This Row],[Calendar Date]])</f>
        <v>2003</v>
      </c>
      <c r="E689" s="162">
        <f ca="1">IFERROR( (df_inflation[[#This Row],[CPIAUCSL]] / OFFSET(df_inflation[[#This Row],[CPIAUCSL]], -36, 0))^(1/$E$8) - 1, "")</f>
        <v>2.0795952959069774E-2</v>
      </c>
      <c r="F689" s="162">
        <f ca="1">IFERROR(df_inflation[[#This Row],[3 yr. Annual Change in CPI]] + $F$8, "")</f>
        <v>4.0795952959069778E-2</v>
      </c>
    </row>
    <row r="690" spans="2:6" x14ac:dyDescent="0.25">
      <c r="B690" s="17">
        <v>37834</v>
      </c>
      <c r="C690" s="161">
        <v>184.5</v>
      </c>
      <c r="D690" s="13">
        <f>YEAR(df_inflation[[#This Row],[Calendar Date]])</f>
        <v>2003</v>
      </c>
      <c r="E690" s="162">
        <f ca="1">IFERROR( (df_inflation[[#This Row],[CPIAUCSL]] / OFFSET(df_inflation[[#This Row],[CPIAUCSL]], -36, 0))^(1/$E$8) - 1, "")</f>
        <v>2.2275637513273328E-2</v>
      </c>
      <c r="F690" s="162">
        <f ca="1">IFERROR(df_inflation[[#This Row],[3 yr. Annual Change in CPI]] + $F$8, "")</f>
        <v>4.2275637513273331E-2</v>
      </c>
    </row>
    <row r="691" spans="2:6" x14ac:dyDescent="0.25">
      <c r="B691" s="17">
        <v>37865</v>
      </c>
      <c r="C691" s="161">
        <v>185.1</v>
      </c>
      <c r="D691" s="13">
        <f>YEAR(df_inflation[[#This Row],[Calendar Date]])</f>
        <v>2003</v>
      </c>
      <c r="E691" s="162">
        <f ca="1">IFERROR( (df_inflation[[#This Row],[CPIAUCSL]] / OFFSET(df_inflation[[#This Row],[CPIAUCSL]], -36, 0))^(1/$E$8) - 1, "")</f>
        <v>2.1611012956609388E-2</v>
      </c>
      <c r="F691" s="162">
        <f ca="1">IFERROR(df_inflation[[#This Row],[3 yr. Annual Change in CPI]] + $F$8, "")</f>
        <v>4.1611012956609392E-2</v>
      </c>
    </row>
    <row r="692" spans="2:6" x14ac:dyDescent="0.25">
      <c r="B692" s="17">
        <v>37895</v>
      </c>
      <c r="C692" s="161">
        <v>184.9</v>
      </c>
      <c r="D692" s="13">
        <f>YEAR(df_inflation[[#This Row],[Calendar Date]])</f>
        <v>2003</v>
      </c>
      <c r="E692" s="162">
        <f ca="1">IFERROR( (df_inflation[[#This Row],[CPIAUCSL]] / OFFSET(df_inflation[[#This Row],[CPIAUCSL]], -36, 0))^(1/$E$8) - 1, "")</f>
        <v>2.0655334380087043E-2</v>
      </c>
      <c r="F692" s="162">
        <f ca="1">IFERROR(df_inflation[[#This Row],[3 yr. Annual Change in CPI]] + $F$8, "")</f>
        <v>4.0655334380087046E-2</v>
      </c>
    </row>
    <row r="693" spans="2:6" x14ac:dyDescent="0.25">
      <c r="B693" s="17">
        <v>37926</v>
      </c>
      <c r="C693" s="161">
        <v>185</v>
      </c>
      <c r="D693" s="13">
        <f>YEAR(df_inflation[[#This Row],[Calendar Date]])</f>
        <v>2003</v>
      </c>
      <c r="E693" s="162">
        <f ca="1">IFERROR( (df_inflation[[#This Row],[CPIAUCSL]] / OFFSET(df_inflation[[#This Row],[CPIAUCSL]], -36, 0))^(1/$E$8) - 1, "")</f>
        <v>2.0252950141681048E-2</v>
      </c>
      <c r="F693" s="162">
        <f ca="1">IFERROR(df_inflation[[#This Row],[3 yr. Annual Change in CPI]] + $F$8, "")</f>
        <v>4.0252950141681051E-2</v>
      </c>
    </row>
    <row r="694" spans="2:6" x14ac:dyDescent="0.25">
      <c r="B694" s="17">
        <v>37956</v>
      </c>
      <c r="C694" s="161">
        <v>185.5</v>
      </c>
      <c r="D694" s="13">
        <f>YEAR(df_inflation[[#This Row],[Calendar Date]])</f>
        <v>2003</v>
      </c>
      <c r="E694" s="162">
        <f ca="1">IFERROR( (df_inflation[[#This Row],[CPIAUCSL]] / OFFSET(df_inflation[[#This Row],[CPIAUCSL]], -36, 0))^(1/$E$8) - 1, "")</f>
        <v>2.0390856163587046E-2</v>
      </c>
      <c r="F694" s="162">
        <f ca="1">IFERROR(df_inflation[[#This Row],[3 yr. Annual Change in CPI]] + $F$8, "")</f>
        <v>4.0390856163587049E-2</v>
      </c>
    </row>
    <row r="695" spans="2:6" x14ac:dyDescent="0.25">
      <c r="B695" s="17">
        <v>37987</v>
      </c>
      <c r="C695" s="161">
        <v>186.3</v>
      </c>
      <c r="D695" s="13">
        <f>YEAR(df_inflation[[#This Row],[Calendar Date]])</f>
        <v>2004</v>
      </c>
      <c r="E695" s="162">
        <f ca="1">IFERROR( (df_inflation[[#This Row],[CPIAUCSL]] / OFFSET(df_inflation[[#This Row],[CPIAUCSL]], -36, 0))^(1/$E$8) - 1, "")</f>
        <v>1.9912186716319447E-2</v>
      </c>
      <c r="F695" s="162">
        <f ca="1">IFERROR(df_inflation[[#This Row],[3 yr. Annual Change in CPI]] + $F$8, "")</f>
        <v>3.991218671631945E-2</v>
      </c>
    </row>
    <row r="696" spans="2:6" x14ac:dyDescent="0.25">
      <c r="B696" s="17">
        <v>38018</v>
      </c>
      <c r="C696" s="161">
        <v>186.7</v>
      </c>
      <c r="D696" s="13">
        <f>YEAR(df_inflation[[#This Row],[Calendar Date]])</f>
        <v>2004</v>
      </c>
      <c r="E696" s="162">
        <f ca="1">IFERROR( (df_inflation[[#This Row],[CPIAUCSL]] / OFFSET(df_inflation[[#This Row],[CPIAUCSL]], -36, 0))^(1/$E$8) - 1, "")</f>
        <v>1.9867807597969023E-2</v>
      </c>
      <c r="F696" s="162">
        <f ca="1">IFERROR(df_inflation[[#This Row],[3 yr. Annual Change in CPI]] + $F$8, "")</f>
        <v>3.9867807597969027E-2</v>
      </c>
    </row>
    <row r="697" spans="2:6" x14ac:dyDescent="0.25">
      <c r="B697" s="17">
        <v>38047</v>
      </c>
      <c r="C697" s="161">
        <v>187.1</v>
      </c>
      <c r="D697" s="13">
        <f>YEAR(df_inflation[[#This Row],[Calendar Date]])</f>
        <v>2004</v>
      </c>
      <c r="E697" s="162">
        <f ca="1">IFERROR( (df_inflation[[#This Row],[CPIAUCSL]] / OFFSET(df_inflation[[#This Row],[CPIAUCSL]], -36, 0))^(1/$E$8) - 1, "")</f>
        <v>2.040241356222805E-2</v>
      </c>
      <c r="F697" s="162">
        <f ca="1">IFERROR(df_inflation[[#This Row],[3 yr. Annual Change in CPI]] + $F$8, "")</f>
        <v>4.0402413562228054E-2</v>
      </c>
    </row>
    <row r="698" spans="2:6" x14ac:dyDescent="0.25">
      <c r="B698" s="17">
        <v>38078</v>
      </c>
      <c r="C698" s="161">
        <v>187.4</v>
      </c>
      <c r="D698" s="13">
        <f>YEAR(df_inflation[[#This Row],[Calendar Date]])</f>
        <v>2004</v>
      </c>
      <c r="E698" s="162">
        <f ca="1">IFERROR( (df_inflation[[#This Row],[CPIAUCSL]] / OFFSET(df_inflation[[#This Row],[CPIAUCSL]], -36, 0))^(1/$E$8) - 1, "")</f>
        <v>2.0368403590638851E-2</v>
      </c>
      <c r="F698" s="162">
        <f ca="1">IFERROR(df_inflation[[#This Row],[3 yr. Annual Change in CPI]] + $F$8, "")</f>
        <v>4.0368403590638854E-2</v>
      </c>
    </row>
    <row r="699" spans="2:6" x14ac:dyDescent="0.25">
      <c r="B699" s="17">
        <v>38108</v>
      </c>
      <c r="C699" s="161">
        <v>188.2</v>
      </c>
      <c r="D699" s="13">
        <f>YEAR(df_inflation[[#This Row],[Calendar Date]])</f>
        <v>2004</v>
      </c>
      <c r="E699" s="162">
        <f ca="1">IFERROR( (df_inflation[[#This Row],[CPIAUCSL]] / OFFSET(df_inflation[[#This Row],[CPIAUCSL]], -36, 0))^(1/$E$8) - 1, "")</f>
        <v>2.0086408601892591E-2</v>
      </c>
      <c r="F699" s="162">
        <f ca="1">IFERROR(df_inflation[[#This Row],[3 yr. Annual Change in CPI]] + $F$8, "")</f>
        <v>4.0086408601892595E-2</v>
      </c>
    </row>
    <row r="700" spans="2:6" x14ac:dyDescent="0.25">
      <c r="B700" s="17">
        <v>38139</v>
      </c>
      <c r="C700" s="161">
        <v>188.9</v>
      </c>
      <c r="D700" s="13">
        <f>YEAR(df_inflation[[#This Row],[Calendar Date]])</f>
        <v>2004</v>
      </c>
      <c r="E700" s="162">
        <f ca="1">IFERROR( (df_inflation[[#This Row],[CPIAUCSL]] / OFFSET(df_inflation[[#This Row],[CPIAUCSL]], -36, 0))^(1/$E$8) - 1, "")</f>
        <v>2.0582639878971021E-2</v>
      </c>
      <c r="F700" s="162">
        <f ca="1">IFERROR(df_inflation[[#This Row],[3 yr. Annual Change in CPI]] + $F$8, "")</f>
        <v>4.0582639878971025E-2</v>
      </c>
    </row>
    <row r="701" spans="2:6" x14ac:dyDescent="0.25">
      <c r="B701" s="17">
        <v>38169</v>
      </c>
      <c r="C701" s="161">
        <v>189.1</v>
      </c>
      <c r="D701" s="13">
        <f>YEAR(df_inflation[[#This Row],[Calendar Date]])</f>
        <v>2004</v>
      </c>
      <c r="E701" s="162">
        <f ca="1">IFERROR( (df_inflation[[#This Row],[CPIAUCSL]] / OFFSET(df_inflation[[#This Row],[CPIAUCSL]], -36, 0))^(1/$E$8) - 1, "")</f>
        <v>2.1517876393585711E-2</v>
      </c>
      <c r="F701" s="162">
        <f ca="1">IFERROR(df_inflation[[#This Row],[3 yr. Annual Change in CPI]] + $F$8, "")</f>
        <v>4.1517876393585715E-2</v>
      </c>
    </row>
    <row r="702" spans="2:6" x14ac:dyDescent="0.25">
      <c r="B702" s="17">
        <v>38200</v>
      </c>
      <c r="C702" s="161">
        <v>189.2</v>
      </c>
      <c r="D702" s="13">
        <f>YEAR(df_inflation[[#This Row],[Calendar Date]])</f>
        <v>2004</v>
      </c>
      <c r="E702" s="162">
        <f ca="1">IFERROR( (df_inflation[[#This Row],[CPIAUCSL]] / OFFSET(df_inflation[[#This Row],[CPIAUCSL]], -36, 0))^(1/$E$8) - 1, "")</f>
        <v>2.1697911271545633E-2</v>
      </c>
      <c r="F702" s="162">
        <f ca="1">IFERROR(df_inflation[[#This Row],[3 yr. Annual Change in CPI]] + $F$8, "")</f>
        <v>4.1697911271545637E-2</v>
      </c>
    </row>
    <row r="703" spans="2:6" x14ac:dyDescent="0.25">
      <c r="B703" s="17">
        <v>38231</v>
      </c>
      <c r="C703" s="161">
        <v>189.8</v>
      </c>
      <c r="D703" s="13">
        <f>YEAR(df_inflation[[#This Row],[Calendar Date]])</f>
        <v>2004</v>
      </c>
      <c r="E703" s="162">
        <f ca="1">IFERROR( (df_inflation[[#This Row],[CPIAUCSL]] / OFFSET(df_inflation[[#This Row],[CPIAUCSL]], -36, 0))^(1/$E$8) - 1, "")</f>
        <v>2.1435065327218172E-2</v>
      </c>
      <c r="F703" s="162">
        <f ca="1">IFERROR(df_inflation[[#This Row],[3 yr. Annual Change in CPI]] + $F$8, "")</f>
        <v>4.1435065327218176E-2</v>
      </c>
    </row>
    <row r="704" spans="2:6" x14ac:dyDescent="0.25">
      <c r="B704" s="17">
        <v>38261</v>
      </c>
      <c r="C704" s="161">
        <v>190.8</v>
      </c>
      <c r="D704" s="13">
        <f>YEAR(df_inflation[[#This Row],[Calendar Date]])</f>
        <v>2004</v>
      </c>
      <c r="E704" s="162">
        <f ca="1">IFERROR( (df_inflation[[#This Row],[CPIAUCSL]] / OFFSET(df_inflation[[#This Row],[CPIAUCSL]], -36, 0))^(1/$E$8) - 1, "")</f>
        <v>2.4185138391309868E-2</v>
      </c>
      <c r="F704" s="162">
        <f ca="1">IFERROR(df_inflation[[#This Row],[3 yr. Annual Change in CPI]] + $F$8, "")</f>
        <v>4.4185138391309872E-2</v>
      </c>
    </row>
    <row r="705" spans="2:6" x14ac:dyDescent="0.25">
      <c r="B705" s="17">
        <v>38292</v>
      </c>
      <c r="C705" s="161">
        <v>191.7</v>
      </c>
      <c r="D705" s="13">
        <f>YEAR(df_inflation[[#This Row],[Calendar Date]])</f>
        <v>2004</v>
      </c>
      <c r="E705" s="162">
        <f ca="1">IFERROR( (df_inflation[[#This Row],[CPIAUCSL]] / OFFSET(df_inflation[[#This Row],[CPIAUCSL]], -36, 0))^(1/$E$8) - 1, "")</f>
        <v>2.5985568006018145E-2</v>
      </c>
      <c r="F705" s="162">
        <f ca="1">IFERROR(df_inflation[[#This Row],[3 yr. Annual Change in CPI]] + $F$8, "")</f>
        <v>4.5985568006018149E-2</v>
      </c>
    </row>
    <row r="706" spans="2:6" x14ac:dyDescent="0.25">
      <c r="B706" s="17">
        <v>38322</v>
      </c>
      <c r="C706" s="161">
        <v>191.7</v>
      </c>
      <c r="D706" s="13">
        <f>YEAR(df_inflation[[#This Row],[Calendar Date]])</f>
        <v>2004</v>
      </c>
      <c r="E706" s="162">
        <f ca="1">IFERROR( (df_inflation[[#This Row],[CPIAUCSL]] / OFFSET(df_inflation[[#This Row],[CPIAUCSL]], -36, 0))^(1/$E$8) - 1, "")</f>
        <v>2.6178313749422921E-2</v>
      </c>
      <c r="F706" s="162">
        <f ca="1">IFERROR(df_inflation[[#This Row],[3 yr. Annual Change in CPI]] + $F$8, "")</f>
        <v>4.6178313749422925E-2</v>
      </c>
    </row>
    <row r="707" spans="2:6" x14ac:dyDescent="0.25">
      <c r="B707" s="17">
        <v>38353</v>
      </c>
      <c r="C707" s="161">
        <v>191.6</v>
      </c>
      <c r="D707" s="13">
        <f>YEAR(df_inflation[[#This Row],[Calendar Date]])</f>
        <v>2005</v>
      </c>
      <c r="E707" s="162">
        <f ca="1">IFERROR( (df_inflation[[#This Row],[CPIAUCSL]] / OFFSET(df_inflation[[#This Row],[CPIAUCSL]], -36, 0))^(1/$E$8) - 1, "")</f>
        <v>2.5422145212900649E-2</v>
      </c>
      <c r="F707" s="162">
        <f ca="1">IFERROR(df_inflation[[#This Row],[3 yr. Annual Change in CPI]] + $F$8, "")</f>
        <v>4.5422145212900653E-2</v>
      </c>
    </row>
    <row r="708" spans="2:6" x14ac:dyDescent="0.25">
      <c r="B708" s="17">
        <v>38384</v>
      </c>
      <c r="C708" s="161">
        <v>192.4</v>
      </c>
      <c r="D708" s="13">
        <f>YEAR(df_inflation[[#This Row],[Calendar Date]])</f>
        <v>2005</v>
      </c>
      <c r="E708" s="162">
        <f ca="1">IFERROR( (df_inflation[[#This Row],[CPIAUCSL]] / OFFSET(df_inflation[[#This Row],[CPIAUCSL]], -36, 0))^(1/$E$8) - 1, "")</f>
        <v>2.6270129265376196E-2</v>
      </c>
      <c r="F708" s="162">
        <f ca="1">IFERROR(df_inflation[[#This Row],[3 yr. Annual Change in CPI]] + $F$8, "")</f>
        <v>4.62701292653762E-2</v>
      </c>
    </row>
    <row r="709" spans="2:6" x14ac:dyDescent="0.25">
      <c r="B709" s="17">
        <v>38412</v>
      </c>
      <c r="C709" s="161">
        <v>193.1</v>
      </c>
      <c r="D709" s="13">
        <f>YEAR(df_inflation[[#This Row],[Calendar Date]])</f>
        <v>2005</v>
      </c>
      <c r="E709" s="162">
        <f ca="1">IFERROR( (df_inflation[[#This Row],[CPIAUCSL]] / OFFSET(df_inflation[[#This Row],[CPIAUCSL]], -36, 0))^(1/$E$8) - 1, "")</f>
        <v>2.6552939949263665E-2</v>
      </c>
      <c r="F709" s="162">
        <f ca="1">IFERROR(df_inflation[[#This Row],[3 yr. Annual Change in CPI]] + $F$8, "")</f>
        <v>4.6552939949263669E-2</v>
      </c>
    </row>
    <row r="710" spans="2:6" x14ac:dyDescent="0.25">
      <c r="B710" s="17">
        <v>38443</v>
      </c>
      <c r="C710" s="161">
        <v>193.7</v>
      </c>
      <c r="D710" s="13">
        <f>YEAR(df_inflation[[#This Row],[Calendar Date]])</f>
        <v>2005</v>
      </c>
      <c r="E710" s="162">
        <f ca="1">IFERROR( (df_inflation[[#This Row],[CPIAUCSL]] / OFFSET(df_inflation[[#This Row],[CPIAUCSL]], -36, 0))^(1/$E$8) - 1, "")</f>
        <v>2.6084460224384376E-2</v>
      </c>
      <c r="F710" s="162">
        <f ca="1">IFERROR(df_inflation[[#This Row],[3 yr. Annual Change in CPI]] + $F$8, "")</f>
        <v>4.608446022438438E-2</v>
      </c>
    </row>
    <row r="711" spans="2:6" x14ac:dyDescent="0.25">
      <c r="B711" s="17">
        <v>38473</v>
      </c>
      <c r="C711" s="161">
        <v>193.6</v>
      </c>
      <c r="D711" s="13">
        <f>YEAR(df_inflation[[#This Row],[Calendar Date]])</f>
        <v>2005</v>
      </c>
      <c r="E711" s="162">
        <f ca="1">IFERROR( (df_inflation[[#This Row],[CPIAUCSL]] / OFFSET(df_inflation[[#This Row],[CPIAUCSL]], -36, 0))^(1/$E$8) - 1, "")</f>
        <v>2.5526687727919883E-2</v>
      </c>
      <c r="F711" s="162">
        <f ca="1">IFERROR(df_inflation[[#This Row],[3 yr. Annual Change in CPI]] + $F$8, "")</f>
        <v>4.5526687727919887E-2</v>
      </c>
    </row>
    <row r="712" spans="2:6" x14ac:dyDescent="0.25">
      <c r="B712" s="17">
        <v>38504</v>
      </c>
      <c r="C712" s="161">
        <v>193.7</v>
      </c>
      <c r="D712" s="13">
        <f>YEAR(df_inflation[[#This Row],[Calendar Date]])</f>
        <v>2005</v>
      </c>
      <c r="E712" s="162">
        <f ca="1">IFERROR( (df_inflation[[#This Row],[CPIAUCSL]] / OFFSET(df_inflation[[#This Row],[CPIAUCSL]], -36, 0))^(1/$E$8) - 1, "")</f>
        <v>2.5512825309292442E-2</v>
      </c>
      <c r="F712" s="162">
        <f ca="1">IFERROR(df_inflation[[#This Row],[3 yr. Annual Change in CPI]] + $F$8, "")</f>
        <v>4.5512825309292446E-2</v>
      </c>
    </row>
    <row r="713" spans="2:6" x14ac:dyDescent="0.25">
      <c r="B713" s="17">
        <v>38534</v>
      </c>
      <c r="C713" s="161">
        <v>194.9</v>
      </c>
      <c r="D713" s="13">
        <f>YEAR(df_inflation[[#This Row],[Calendar Date]])</f>
        <v>2005</v>
      </c>
      <c r="E713" s="162">
        <f ca="1">IFERROR( (df_inflation[[#This Row],[CPIAUCSL]] / OFFSET(df_inflation[[#This Row],[CPIAUCSL]], -36, 0))^(1/$E$8) - 1, "")</f>
        <v>2.6864432208248745E-2</v>
      </c>
      <c r="F713" s="162">
        <f ca="1">IFERROR(df_inflation[[#This Row],[3 yr. Annual Change in CPI]] + $F$8, "")</f>
        <v>4.6864432208248749E-2</v>
      </c>
    </row>
    <row r="714" spans="2:6" x14ac:dyDescent="0.25">
      <c r="B714" s="17">
        <v>38565</v>
      </c>
      <c r="C714" s="161">
        <v>196.1</v>
      </c>
      <c r="D714" s="13">
        <f>YEAR(df_inflation[[#This Row],[Calendar Date]])</f>
        <v>2005</v>
      </c>
      <c r="E714" s="162">
        <f ca="1">IFERROR( (df_inflation[[#This Row],[CPIAUCSL]] / OFFSET(df_inflation[[#This Row],[CPIAUCSL]], -36, 0))^(1/$E$8) - 1, "")</f>
        <v>2.8016603817986541E-2</v>
      </c>
      <c r="F714" s="162">
        <f ca="1">IFERROR(df_inflation[[#This Row],[3 yr. Annual Change in CPI]] + $F$8, "")</f>
        <v>4.8016603817986545E-2</v>
      </c>
    </row>
    <row r="715" spans="2:6" x14ac:dyDescent="0.25">
      <c r="B715" s="17">
        <v>38596</v>
      </c>
      <c r="C715" s="161">
        <v>198.8</v>
      </c>
      <c r="D715" s="13">
        <f>YEAR(df_inflation[[#This Row],[Calendar Date]])</f>
        <v>2005</v>
      </c>
      <c r="E715" s="162">
        <f ca="1">IFERROR( (df_inflation[[#This Row],[CPIAUCSL]] / OFFSET(df_inflation[[#This Row],[CPIAUCSL]], -36, 0))^(1/$E$8) - 1, "")</f>
        <v>3.2141684434799034E-2</v>
      </c>
      <c r="F715" s="162">
        <f ca="1">IFERROR(df_inflation[[#This Row],[3 yr. Annual Change in CPI]] + $F$8, "")</f>
        <v>5.2141684434799038E-2</v>
      </c>
    </row>
    <row r="716" spans="2:6" x14ac:dyDescent="0.25">
      <c r="B716" s="17">
        <v>38626</v>
      </c>
      <c r="C716" s="161">
        <v>199.1</v>
      </c>
      <c r="D716" s="13">
        <f>YEAR(df_inflation[[#This Row],[Calendar Date]])</f>
        <v>2005</v>
      </c>
      <c r="E716" s="162">
        <f ca="1">IFERROR( (df_inflation[[#This Row],[CPIAUCSL]] / OFFSET(df_inflation[[#This Row],[CPIAUCSL]], -36, 0))^(1/$E$8) - 1, "")</f>
        <v>3.1900181629095359E-2</v>
      </c>
      <c r="F716" s="162">
        <f ca="1">IFERROR(df_inflation[[#This Row],[3 yr. Annual Change in CPI]] + $F$8, "")</f>
        <v>5.1900181629095363E-2</v>
      </c>
    </row>
    <row r="717" spans="2:6" x14ac:dyDescent="0.25">
      <c r="B717" s="17">
        <v>38657</v>
      </c>
      <c r="C717" s="161">
        <v>198.1</v>
      </c>
      <c r="D717" s="13">
        <f>YEAR(df_inflation[[#This Row],[Calendar Date]])</f>
        <v>2005</v>
      </c>
      <c r="E717" s="162">
        <f ca="1">IFERROR( (df_inflation[[#This Row],[CPIAUCSL]] / OFFSET(df_inflation[[#This Row],[CPIAUCSL]], -36, 0))^(1/$E$8) - 1, "")</f>
        <v>2.9601773693537003E-2</v>
      </c>
      <c r="F717" s="162">
        <f ca="1">IFERROR(df_inflation[[#This Row],[3 yr. Annual Change in CPI]] + $F$8, "")</f>
        <v>4.9601773693537007E-2</v>
      </c>
    </row>
    <row r="718" spans="2:6" x14ac:dyDescent="0.25">
      <c r="B718" s="17">
        <v>38687</v>
      </c>
      <c r="C718" s="161">
        <v>198.1</v>
      </c>
      <c r="D718" s="13">
        <f>YEAR(df_inflation[[#This Row],[Calendar Date]])</f>
        <v>2005</v>
      </c>
      <c r="E718" s="162">
        <f ca="1">IFERROR( (df_inflation[[#This Row],[CPIAUCSL]] / OFFSET(df_inflation[[#This Row],[CPIAUCSL]], -36, 0))^(1/$E$8) - 1, "")</f>
        <v>2.9035124281507674E-2</v>
      </c>
      <c r="F718" s="162">
        <f ca="1">IFERROR(df_inflation[[#This Row],[3 yr. Annual Change in CPI]] + $F$8, "")</f>
        <v>4.9035124281507678E-2</v>
      </c>
    </row>
    <row r="719" spans="2:6" x14ac:dyDescent="0.25">
      <c r="B719" s="17">
        <v>38718</v>
      </c>
      <c r="C719" s="161">
        <v>199.3</v>
      </c>
      <c r="D719" s="13">
        <f>YEAR(df_inflation[[#This Row],[Calendar Date]])</f>
        <v>2006</v>
      </c>
      <c r="E719" s="162">
        <f ca="1">IFERROR( (df_inflation[[#This Row],[CPIAUCSL]] / OFFSET(df_inflation[[#This Row],[CPIAUCSL]], -36, 0))^(1/$E$8) - 1, "")</f>
        <v>2.9600730041070333E-2</v>
      </c>
      <c r="F719" s="162">
        <f ca="1">IFERROR(df_inflation[[#This Row],[3 yr. Annual Change in CPI]] + $F$8, "")</f>
        <v>4.9600730041070337E-2</v>
      </c>
    </row>
    <row r="720" spans="2:6" x14ac:dyDescent="0.25">
      <c r="B720" s="17">
        <v>38749</v>
      </c>
      <c r="C720" s="161">
        <v>199.4</v>
      </c>
      <c r="D720" s="13">
        <f>YEAR(df_inflation[[#This Row],[Calendar Date]])</f>
        <v>2006</v>
      </c>
      <c r="E720" s="162">
        <f ca="1">IFERROR( (df_inflation[[#This Row],[CPIAUCSL]] / OFFSET(df_inflation[[#This Row],[CPIAUCSL]], -36, 0))^(1/$E$8) - 1, "")</f>
        <v>2.7899904484497418E-2</v>
      </c>
      <c r="F720" s="162">
        <f ca="1">IFERROR(df_inflation[[#This Row],[3 yr. Annual Change in CPI]] + $F$8, "")</f>
        <v>4.7899904484497421E-2</v>
      </c>
    </row>
    <row r="721" spans="2:6" x14ac:dyDescent="0.25">
      <c r="B721" s="17">
        <v>38777</v>
      </c>
      <c r="C721" s="161">
        <v>199.7</v>
      </c>
      <c r="D721" s="13">
        <f>YEAR(df_inflation[[#This Row],[Calendar Date]])</f>
        <v>2006</v>
      </c>
      <c r="E721" s="162">
        <f ca="1">IFERROR( (df_inflation[[#This Row],[CPIAUCSL]] / OFFSET(df_inflation[[#This Row],[CPIAUCSL]], -36, 0))^(1/$E$8) - 1, "")</f>
        <v>2.7855613050337347E-2</v>
      </c>
      <c r="F721" s="162">
        <f ca="1">IFERROR(df_inflation[[#This Row],[3 yr. Annual Change in CPI]] + $F$8, "")</f>
        <v>4.7855613050337351E-2</v>
      </c>
    </row>
    <row r="722" spans="2:6" x14ac:dyDescent="0.25">
      <c r="B722" s="17">
        <v>38808</v>
      </c>
      <c r="C722" s="161">
        <v>200.7</v>
      </c>
      <c r="D722" s="13">
        <f>YEAR(df_inflation[[#This Row],[Calendar Date]])</f>
        <v>2006</v>
      </c>
      <c r="E722" s="162">
        <f ca="1">IFERROR( (df_inflation[[#This Row],[CPIAUCSL]] / OFFSET(df_inflation[[#This Row],[CPIAUCSL]], -36, 0))^(1/$E$8) - 1, "")</f>
        <v>3.0878070310480954E-2</v>
      </c>
      <c r="F722" s="162">
        <f ca="1">IFERROR(df_inflation[[#This Row],[3 yr. Annual Change in CPI]] + $F$8, "")</f>
        <v>5.0878070310480958E-2</v>
      </c>
    </row>
    <row r="723" spans="2:6" x14ac:dyDescent="0.25">
      <c r="B723" s="17">
        <v>38838</v>
      </c>
      <c r="C723" s="161">
        <v>201.3</v>
      </c>
      <c r="D723" s="13">
        <f>YEAR(df_inflation[[#This Row],[Calendar Date]])</f>
        <v>2006</v>
      </c>
      <c r="E723" s="162">
        <f ca="1">IFERROR( (df_inflation[[#This Row],[CPIAUCSL]] / OFFSET(df_inflation[[#This Row],[CPIAUCSL]], -36, 0))^(1/$E$8) - 1, "")</f>
        <v>3.2468213149206671E-2</v>
      </c>
      <c r="F723" s="162">
        <f ca="1">IFERROR(df_inflation[[#This Row],[3 yr. Annual Change in CPI]] + $F$8, "")</f>
        <v>5.2468213149206674E-2</v>
      </c>
    </row>
    <row r="724" spans="2:6" x14ac:dyDescent="0.25">
      <c r="B724" s="17">
        <v>38869</v>
      </c>
      <c r="C724" s="161">
        <v>201.8</v>
      </c>
      <c r="D724" s="13">
        <f>YEAR(df_inflation[[#This Row],[Calendar Date]])</f>
        <v>2006</v>
      </c>
      <c r="E724" s="162">
        <f ca="1">IFERROR( (df_inflation[[#This Row],[CPIAUCSL]] / OFFSET(df_inflation[[#This Row],[CPIAUCSL]], -36, 0))^(1/$E$8) - 1, "")</f>
        <v>3.2945970632612953E-2</v>
      </c>
      <c r="F724" s="162">
        <f ca="1">IFERROR(df_inflation[[#This Row],[3 yr. Annual Change in CPI]] + $F$8, "")</f>
        <v>5.2945970632612957E-2</v>
      </c>
    </row>
    <row r="725" spans="2:6" x14ac:dyDescent="0.25">
      <c r="B725" s="17">
        <v>38899</v>
      </c>
      <c r="C725" s="161">
        <v>202.9</v>
      </c>
      <c r="D725" s="13">
        <f>YEAR(df_inflation[[#This Row],[Calendar Date]])</f>
        <v>2006</v>
      </c>
      <c r="E725" s="162">
        <f ca="1">IFERROR( (df_inflation[[#This Row],[CPIAUCSL]] / OFFSET(df_inflation[[#This Row],[CPIAUCSL]], -36, 0))^(1/$E$8) - 1, "")</f>
        <v>3.3691543966747339E-2</v>
      </c>
      <c r="F725" s="162">
        <f ca="1">IFERROR(df_inflation[[#This Row],[3 yr. Annual Change in CPI]] + $F$8, "")</f>
        <v>5.3691543966747343E-2</v>
      </c>
    </row>
    <row r="726" spans="2:6" x14ac:dyDescent="0.25">
      <c r="B726" s="17">
        <v>38930</v>
      </c>
      <c r="C726" s="161">
        <v>203.8</v>
      </c>
      <c r="D726" s="13">
        <f>YEAR(df_inflation[[#This Row],[Calendar Date]])</f>
        <v>2006</v>
      </c>
      <c r="E726" s="162">
        <f ca="1">IFERROR( (df_inflation[[#This Row],[CPIAUCSL]] / OFFSET(df_inflation[[#This Row],[CPIAUCSL]], -36, 0))^(1/$E$8) - 1, "")</f>
        <v>3.3719248200783758E-2</v>
      </c>
      <c r="F726" s="162">
        <f ca="1">IFERROR(df_inflation[[#This Row],[3 yr. Annual Change in CPI]] + $F$8, "")</f>
        <v>5.3719248200783762E-2</v>
      </c>
    </row>
    <row r="727" spans="2:6" x14ac:dyDescent="0.25">
      <c r="B727" s="17">
        <v>38961</v>
      </c>
      <c r="C727" s="161">
        <v>202.8</v>
      </c>
      <c r="D727" s="13">
        <f>YEAR(df_inflation[[#This Row],[Calendar Date]])</f>
        <v>2006</v>
      </c>
      <c r="E727" s="162">
        <f ca="1">IFERROR( (df_inflation[[#This Row],[CPIAUCSL]] / OFFSET(df_inflation[[#This Row],[CPIAUCSL]], -36, 0))^(1/$E$8) - 1, "")</f>
        <v>3.0909426172420762E-2</v>
      </c>
      <c r="F727" s="162">
        <f ca="1">IFERROR(df_inflation[[#This Row],[3 yr. Annual Change in CPI]] + $F$8, "")</f>
        <v>5.0909426172420766E-2</v>
      </c>
    </row>
    <row r="728" spans="2:6" x14ac:dyDescent="0.25">
      <c r="B728" s="17">
        <v>38991</v>
      </c>
      <c r="C728" s="161">
        <v>201.9</v>
      </c>
      <c r="D728" s="13">
        <f>YEAR(df_inflation[[#This Row],[Calendar Date]])</f>
        <v>2006</v>
      </c>
      <c r="E728" s="162">
        <f ca="1">IFERROR( (df_inflation[[#This Row],[CPIAUCSL]] / OFFSET(df_inflation[[#This Row],[CPIAUCSL]], -36, 0))^(1/$E$8) - 1, "")</f>
        <v>2.9753166116627039E-2</v>
      </c>
      <c r="F728" s="162">
        <f ca="1">IFERROR(df_inflation[[#This Row],[3 yr. Annual Change in CPI]] + $F$8, "")</f>
        <v>4.9753166116627043E-2</v>
      </c>
    </row>
    <row r="729" spans="2:6" x14ac:dyDescent="0.25">
      <c r="B729" s="17">
        <v>39022</v>
      </c>
      <c r="C729" s="161">
        <v>202</v>
      </c>
      <c r="D729" s="13">
        <f>YEAR(df_inflation[[#This Row],[Calendar Date]])</f>
        <v>2006</v>
      </c>
      <c r="E729" s="162">
        <f ca="1">IFERROR( (df_inflation[[#This Row],[CPIAUCSL]] / OFFSET(df_inflation[[#This Row],[CPIAUCSL]], -36, 0))^(1/$E$8) - 1, "")</f>
        <v>2.9737543299681146E-2</v>
      </c>
      <c r="F729" s="162">
        <f ca="1">IFERROR(df_inflation[[#This Row],[3 yr. Annual Change in CPI]] + $F$8, "")</f>
        <v>4.973754329968115E-2</v>
      </c>
    </row>
    <row r="730" spans="2:6" x14ac:dyDescent="0.25">
      <c r="B730" s="17">
        <v>39052</v>
      </c>
      <c r="C730" s="161">
        <v>203.1</v>
      </c>
      <c r="D730" s="13">
        <f>YEAR(df_inflation[[#This Row],[Calendar Date]])</f>
        <v>2006</v>
      </c>
      <c r="E730" s="162">
        <f ca="1">IFERROR( (df_inflation[[#This Row],[CPIAUCSL]] / OFFSET(df_inflation[[#This Row],[CPIAUCSL]], -36, 0))^(1/$E$8) - 1, "")</f>
        <v>3.0675619889640515E-2</v>
      </c>
      <c r="F730" s="162">
        <f ca="1">IFERROR(df_inflation[[#This Row],[3 yr. Annual Change in CPI]] + $F$8, "")</f>
        <v>5.0675619889640519E-2</v>
      </c>
    </row>
    <row r="731" spans="2:6" x14ac:dyDescent="0.25">
      <c r="B731" s="17">
        <v>39083</v>
      </c>
      <c r="C731" s="161">
        <v>203.43700000000001</v>
      </c>
      <c r="D731" s="13">
        <f>YEAR(df_inflation[[#This Row],[Calendar Date]])</f>
        <v>2007</v>
      </c>
      <c r="E731" s="162">
        <f ca="1">IFERROR( (df_inflation[[#This Row],[CPIAUCSL]] / OFFSET(df_inflation[[#This Row],[CPIAUCSL]], -36, 0))^(1/$E$8) - 1, "")</f>
        <v>2.9767139999427039E-2</v>
      </c>
      <c r="F731" s="162">
        <f ca="1">IFERROR(df_inflation[[#This Row],[3 yr. Annual Change in CPI]] + $F$8, "")</f>
        <v>4.9767139999427043E-2</v>
      </c>
    </row>
    <row r="732" spans="2:6" x14ac:dyDescent="0.25">
      <c r="B732" s="17">
        <v>39114</v>
      </c>
      <c r="C732" s="161">
        <v>204.226</v>
      </c>
      <c r="D732" s="13">
        <f>YEAR(df_inflation[[#This Row],[Calendar Date]])</f>
        <v>2007</v>
      </c>
      <c r="E732" s="162">
        <f ca="1">IFERROR( (df_inflation[[#This Row],[CPIAUCSL]] / OFFSET(df_inflation[[#This Row],[CPIAUCSL]], -36, 0))^(1/$E$8) - 1, "")</f>
        <v>3.0359795993012639E-2</v>
      </c>
      <c r="F732" s="162">
        <f ca="1">IFERROR(df_inflation[[#This Row],[3 yr. Annual Change in CPI]] + $F$8, "")</f>
        <v>5.0359795993012643E-2</v>
      </c>
    </row>
    <row r="733" spans="2:6" x14ac:dyDescent="0.25">
      <c r="B733" s="17">
        <v>39142</v>
      </c>
      <c r="C733" s="161">
        <v>205.28800000000001</v>
      </c>
      <c r="D733" s="13">
        <f>YEAR(df_inflation[[#This Row],[Calendar Date]])</f>
        <v>2007</v>
      </c>
      <c r="E733" s="162">
        <f ca="1">IFERROR( (df_inflation[[#This Row],[CPIAUCSL]] / OFFSET(df_inflation[[#This Row],[CPIAUCSL]], -36, 0))^(1/$E$8) - 1, "")</f>
        <v>3.1406645704668668E-2</v>
      </c>
      <c r="F733" s="162">
        <f ca="1">IFERROR(df_inflation[[#This Row],[3 yr. Annual Change in CPI]] + $F$8, "")</f>
        <v>5.1406645704668671E-2</v>
      </c>
    </row>
    <row r="734" spans="2:6" x14ac:dyDescent="0.25">
      <c r="B734" s="17">
        <v>39173</v>
      </c>
      <c r="C734" s="161">
        <v>205.904</v>
      </c>
      <c r="D734" s="13">
        <f>YEAR(df_inflation[[#This Row],[Calendar Date]])</f>
        <v>2007</v>
      </c>
      <c r="E734" s="162">
        <f ca="1">IFERROR( (df_inflation[[#This Row],[CPIAUCSL]] / OFFSET(df_inflation[[#This Row],[CPIAUCSL]], -36, 0))^(1/$E$8) - 1, "")</f>
        <v>3.1886028694298352E-2</v>
      </c>
      <c r="F734" s="162">
        <f ca="1">IFERROR(df_inflation[[#This Row],[3 yr. Annual Change in CPI]] + $F$8, "")</f>
        <v>5.1886028694298356E-2</v>
      </c>
    </row>
    <row r="735" spans="2:6" x14ac:dyDescent="0.25">
      <c r="B735" s="17">
        <v>39203</v>
      </c>
      <c r="C735" s="161">
        <v>206.755</v>
      </c>
      <c r="D735" s="13">
        <f>YEAR(df_inflation[[#This Row],[Calendar Date]])</f>
        <v>2007</v>
      </c>
      <c r="E735" s="162">
        <f ca="1">IFERROR( (df_inflation[[#This Row],[CPIAUCSL]] / OFFSET(df_inflation[[#This Row],[CPIAUCSL]], -36, 0))^(1/$E$8) - 1, "")</f>
        <v>3.1839463930767975E-2</v>
      </c>
      <c r="F735" s="162">
        <f ca="1">IFERROR(df_inflation[[#This Row],[3 yr. Annual Change in CPI]] + $F$8, "")</f>
        <v>5.1839463930767979E-2</v>
      </c>
    </row>
    <row r="736" spans="2:6" x14ac:dyDescent="0.25">
      <c r="B736" s="17">
        <v>39234</v>
      </c>
      <c r="C736" s="161">
        <v>207.23400000000001</v>
      </c>
      <c r="D736" s="13">
        <f>YEAR(df_inflation[[#This Row],[Calendar Date]])</f>
        <v>2007</v>
      </c>
      <c r="E736" s="162">
        <f ca="1">IFERROR( (df_inflation[[#This Row],[CPIAUCSL]] / OFFSET(df_inflation[[#This Row],[CPIAUCSL]], -36, 0))^(1/$E$8) - 1, "")</f>
        <v>3.1358575399030864E-2</v>
      </c>
      <c r="F736" s="162">
        <f ca="1">IFERROR(df_inflation[[#This Row],[3 yr. Annual Change in CPI]] + $F$8, "")</f>
        <v>5.1358575399030867E-2</v>
      </c>
    </row>
    <row r="737" spans="2:6" x14ac:dyDescent="0.25">
      <c r="B737" s="17">
        <v>39264</v>
      </c>
      <c r="C737" s="161">
        <v>207.60300000000001</v>
      </c>
      <c r="D737" s="13">
        <f>YEAR(df_inflation[[#This Row],[Calendar Date]])</f>
        <v>2007</v>
      </c>
      <c r="E737" s="162">
        <f ca="1">IFERROR( (df_inflation[[#This Row],[CPIAUCSL]] / OFFSET(df_inflation[[#This Row],[CPIAUCSL]], -36, 0))^(1/$E$8) - 1, "")</f>
        <v>3.1606410146699293E-2</v>
      </c>
      <c r="F737" s="162">
        <f ca="1">IFERROR(df_inflation[[#This Row],[3 yr. Annual Change in CPI]] + $F$8, "")</f>
        <v>5.1606410146699297E-2</v>
      </c>
    </row>
    <row r="738" spans="2:6" x14ac:dyDescent="0.25">
      <c r="B738" s="17">
        <v>39295</v>
      </c>
      <c r="C738" s="161">
        <v>207.667</v>
      </c>
      <c r="D738" s="13">
        <f>YEAR(df_inflation[[#This Row],[Calendar Date]])</f>
        <v>2007</v>
      </c>
      <c r="E738" s="162">
        <f ca="1">IFERROR( (df_inflation[[#This Row],[CPIAUCSL]] / OFFSET(df_inflation[[#This Row],[CPIAUCSL]], -36, 0))^(1/$E$8) - 1, "")</f>
        <v>3.1530607826691037E-2</v>
      </c>
      <c r="F738" s="162">
        <f ca="1">IFERROR(df_inflation[[#This Row],[3 yr. Annual Change in CPI]] + $F$8, "")</f>
        <v>5.1530607826691041E-2</v>
      </c>
    </row>
    <row r="739" spans="2:6" x14ac:dyDescent="0.25">
      <c r="B739" s="17">
        <v>39326</v>
      </c>
      <c r="C739" s="161">
        <v>208.547</v>
      </c>
      <c r="D739" s="13">
        <f>YEAR(df_inflation[[#This Row],[Calendar Date]])</f>
        <v>2007</v>
      </c>
      <c r="E739" s="162">
        <f ca="1">IFERROR( (df_inflation[[#This Row],[CPIAUCSL]] / OFFSET(df_inflation[[#This Row],[CPIAUCSL]], -36, 0))^(1/$E$8) - 1, "")</f>
        <v>3.1895961806732487E-2</v>
      </c>
      <c r="F739" s="162">
        <f ca="1">IFERROR(df_inflation[[#This Row],[3 yr. Annual Change in CPI]] + $F$8, "")</f>
        <v>5.1895961806732491E-2</v>
      </c>
    </row>
    <row r="740" spans="2:6" x14ac:dyDescent="0.25">
      <c r="B740" s="17">
        <v>39356</v>
      </c>
      <c r="C740" s="161">
        <v>209.19</v>
      </c>
      <c r="D740" s="13">
        <f>YEAR(df_inflation[[#This Row],[Calendar Date]])</f>
        <v>2007</v>
      </c>
      <c r="E740" s="162">
        <f ca="1">IFERROR( (df_inflation[[#This Row],[CPIAUCSL]] / OFFSET(df_inflation[[#This Row],[CPIAUCSL]], -36, 0))^(1/$E$8) - 1, "")</f>
        <v>3.1147634573171157E-2</v>
      </c>
      <c r="F740" s="162">
        <f ca="1">IFERROR(df_inflation[[#This Row],[3 yr. Annual Change in CPI]] + $F$8, "")</f>
        <v>5.1147634573171161E-2</v>
      </c>
    </row>
    <row r="741" spans="2:6" x14ac:dyDescent="0.25">
      <c r="B741" s="17">
        <v>39387</v>
      </c>
      <c r="C741" s="161">
        <v>210.834</v>
      </c>
      <c r="D741" s="13">
        <f>YEAR(df_inflation[[#This Row],[Calendar Date]])</f>
        <v>2007</v>
      </c>
      <c r="E741" s="162">
        <f ca="1">IFERROR( (df_inflation[[#This Row],[CPIAUCSL]] / OFFSET(df_inflation[[#This Row],[CPIAUCSL]], -36, 0))^(1/$E$8) - 1, "")</f>
        <v>3.2221368046203791E-2</v>
      </c>
      <c r="F741" s="162">
        <f ca="1">IFERROR(df_inflation[[#This Row],[3 yr. Annual Change in CPI]] + $F$8, "")</f>
        <v>5.2221368046203795E-2</v>
      </c>
    </row>
    <row r="742" spans="2:6" x14ac:dyDescent="0.25">
      <c r="B742" s="17">
        <v>39417</v>
      </c>
      <c r="C742" s="161">
        <v>211.44499999999999</v>
      </c>
      <c r="D742" s="13">
        <f>YEAR(df_inflation[[#This Row],[Calendar Date]])</f>
        <v>2007</v>
      </c>
      <c r="E742" s="162">
        <f ca="1">IFERROR( (df_inflation[[#This Row],[CPIAUCSL]] / OFFSET(df_inflation[[#This Row],[CPIAUCSL]], -36, 0))^(1/$E$8) - 1, "")</f>
        <v>3.3217537209193404E-2</v>
      </c>
      <c r="F742" s="162">
        <f ca="1">IFERROR(df_inflation[[#This Row],[3 yr. Annual Change in CPI]] + $F$8, "")</f>
        <v>5.3217537209193408E-2</v>
      </c>
    </row>
    <row r="743" spans="2:6" x14ac:dyDescent="0.25">
      <c r="B743" s="17">
        <v>39448</v>
      </c>
      <c r="C743" s="161">
        <v>212.17400000000001</v>
      </c>
      <c r="D743" s="13">
        <f>YEAR(df_inflation[[#This Row],[Calendar Date]])</f>
        <v>2008</v>
      </c>
      <c r="E743" s="162">
        <f ca="1">IFERROR( (df_inflation[[#This Row],[CPIAUCSL]] / OFFSET(df_inflation[[#This Row],[CPIAUCSL]], -36, 0))^(1/$E$8) - 1, "")</f>
        <v>3.458351255797032E-2</v>
      </c>
      <c r="F743" s="162">
        <f ca="1">IFERROR(df_inflation[[#This Row],[3 yr. Annual Change in CPI]] + $F$8, "")</f>
        <v>5.4583512557970323E-2</v>
      </c>
    </row>
    <row r="744" spans="2:6" x14ac:dyDescent="0.25">
      <c r="B744" s="17">
        <v>39479</v>
      </c>
      <c r="C744" s="161">
        <v>212.68700000000001</v>
      </c>
      <c r="D744" s="13">
        <f>YEAR(df_inflation[[#This Row],[Calendar Date]])</f>
        <v>2008</v>
      </c>
      <c r="E744" s="162">
        <f ca="1">IFERROR( (df_inflation[[#This Row],[CPIAUCSL]] / OFFSET(df_inflation[[#This Row],[CPIAUCSL]], -36, 0))^(1/$E$8) - 1, "")</f>
        <v>3.3979573497697091E-2</v>
      </c>
      <c r="F744" s="162">
        <f ca="1">IFERROR(df_inflation[[#This Row],[3 yr. Annual Change in CPI]] + $F$8, "")</f>
        <v>5.3979573497697095E-2</v>
      </c>
    </row>
    <row r="745" spans="2:6" x14ac:dyDescent="0.25">
      <c r="B745" s="17">
        <v>39508</v>
      </c>
      <c r="C745" s="161">
        <v>213.44800000000001</v>
      </c>
      <c r="D745" s="13">
        <f>YEAR(df_inflation[[#This Row],[Calendar Date]])</f>
        <v>2008</v>
      </c>
      <c r="E745" s="162">
        <f ca="1">IFERROR( (df_inflation[[#This Row],[CPIAUCSL]] / OFFSET(df_inflation[[#This Row],[CPIAUCSL]], -36, 0))^(1/$E$8) - 1, "")</f>
        <v>3.3958890904262296E-2</v>
      </c>
      <c r="F745" s="162">
        <f ca="1">IFERROR(df_inflation[[#This Row],[3 yr. Annual Change in CPI]] + $F$8, "")</f>
        <v>5.3958890904262299E-2</v>
      </c>
    </row>
    <row r="746" spans="2:6" x14ac:dyDescent="0.25">
      <c r="B746" s="17">
        <v>39539</v>
      </c>
      <c r="C746" s="161">
        <v>213.94200000000001</v>
      </c>
      <c r="D746" s="13">
        <f>YEAR(df_inflation[[#This Row],[Calendar Date]])</f>
        <v>2008</v>
      </c>
      <c r="E746" s="162">
        <f ca="1">IFERROR( (df_inflation[[#This Row],[CPIAUCSL]] / OFFSET(df_inflation[[#This Row],[CPIAUCSL]], -36, 0))^(1/$E$8) - 1, "")</f>
        <v>3.3686418670118234E-2</v>
      </c>
      <c r="F746" s="162">
        <f ca="1">IFERROR(df_inflation[[#This Row],[3 yr. Annual Change in CPI]] + $F$8, "")</f>
        <v>5.3686418670118238E-2</v>
      </c>
    </row>
    <row r="747" spans="2:6" x14ac:dyDescent="0.25">
      <c r="B747" s="17">
        <v>39569</v>
      </c>
      <c r="C747" s="161">
        <v>215.208</v>
      </c>
      <c r="D747" s="13">
        <f>YEAR(df_inflation[[#This Row],[Calendar Date]])</f>
        <v>2008</v>
      </c>
      <c r="E747" s="162">
        <f ca="1">IFERROR( (df_inflation[[#This Row],[CPIAUCSL]] / OFFSET(df_inflation[[#This Row],[CPIAUCSL]], -36, 0))^(1/$E$8) - 1, "")</f>
        <v>3.5899649599847594E-2</v>
      </c>
      <c r="F747" s="162">
        <f ca="1">IFERROR(df_inflation[[#This Row],[3 yr. Annual Change in CPI]] + $F$8, "")</f>
        <v>5.5899649599847598E-2</v>
      </c>
    </row>
    <row r="748" spans="2:6" x14ac:dyDescent="0.25">
      <c r="B748" s="17">
        <v>39600</v>
      </c>
      <c r="C748" s="161">
        <v>217.46299999999999</v>
      </c>
      <c r="D748" s="13">
        <f>YEAR(df_inflation[[#This Row],[Calendar Date]])</f>
        <v>2008</v>
      </c>
      <c r="E748" s="162">
        <f ca="1">IFERROR( (df_inflation[[#This Row],[CPIAUCSL]] / OFFSET(df_inflation[[#This Row],[CPIAUCSL]], -36, 0))^(1/$E$8) - 1, "")</f>
        <v>3.9326302197705054E-2</v>
      </c>
      <c r="F748" s="162">
        <f ca="1">IFERROR(df_inflation[[#This Row],[3 yr. Annual Change in CPI]] + $F$8, "")</f>
        <v>5.9326302197705058E-2</v>
      </c>
    </row>
    <row r="749" spans="2:6" x14ac:dyDescent="0.25">
      <c r="B749" s="17">
        <v>39630</v>
      </c>
      <c r="C749" s="161">
        <v>219.01599999999999</v>
      </c>
      <c r="D749" s="13">
        <f>YEAR(df_inflation[[#This Row],[Calendar Date]])</f>
        <v>2008</v>
      </c>
      <c r="E749" s="162">
        <f ca="1">IFERROR( (df_inflation[[#This Row],[CPIAUCSL]] / OFFSET(df_inflation[[#This Row],[CPIAUCSL]], -36, 0))^(1/$E$8) - 1, "")</f>
        <v>3.9652018948583834E-2</v>
      </c>
      <c r="F749" s="162">
        <f ca="1">IFERROR(df_inflation[[#This Row],[3 yr. Annual Change in CPI]] + $F$8, "")</f>
        <v>5.9652018948583838E-2</v>
      </c>
    </row>
    <row r="750" spans="2:6" x14ac:dyDescent="0.25">
      <c r="B750" s="17">
        <v>39661</v>
      </c>
      <c r="C750" s="161">
        <v>218.69</v>
      </c>
      <c r="D750" s="13">
        <f>YEAR(df_inflation[[#This Row],[Calendar Date]])</f>
        <v>2008</v>
      </c>
      <c r="E750" s="162">
        <f ca="1">IFERROR( (df_inflation[[#This Row],[CPIAUCSL]] / OFFSET(df_inflation[[#This Row],[CPIAUCSL]], -36, 0))^(1/$E$8) - 1, "")</f>
        <v>3.7011988119667549E-2</v>
      </c>
      <c r="F750" s="162">
        <f ca="1">IFERROR(df_inflation[[#This Row],[3 yr. Annual Change in CPI]] + $F$8, "")</f>
        <v>5.7011988119667553E-2</v>
      </c>
    </row>
    <row r="751" spans="2:6" x14ac:dyDescent="0.25">
      <c r="B751" s="17">
        <v>39692</v>
      </c>
      <c r="C751" s="161">
        <v>218.87700000000001</v>
      </c>
      <c r="D751" s="13">
        <f>YEAR(df_inflation[[#This Row],[Calendar Date]])</f>
        <v>2008</v>
      </c>
      <c r="E751" s="162">
        <f ca="1">IFERROR( (df_inflation[[#This Row],[CPIAUCSL]] / OFFSET(df_inflation[[#This Row],[CPIAUCSL]], -36, 0))^(1/$E$8) - 1, "")</f>
        <v>3.2590002273112706E-2</v>
      </c>
      <c r="F751" s="162">
        <f ca="1">IFERROR(df_inflation[[#This Row],[3 yr. Annual Change in CPI]] + $F$8, "")</f>
        <v>5.259000227311271E-2</v>
      </c>
    </row>
    <row r="752" spans="2:6" x14ac:dyDescent="0.25">
      <c r="B752" s="17">
        <v>39722</v>
      </c>
      <c r="C752" s="161">
        <v>216.995</v>
      </c>
      <c r="D752" s="13">
        <f>YEAR(df_inflation[[#This Row],[Calendar Date]])</f>
        <v>2008</v>
      </c>
      <c r="E752" s="162">
        <f ca="1">IFERROR( (df_inflation[[#This Row],[CPIAUCSL]] / OFFSET(df_inflation[[#This Row],[CPIAUCSL]], -36, 0))^(1/$E$8) - 1, "")</f>
        <v>2.9104527758542886E-2</v>
      </c>
      <c r="F752" s="162">
        <f ca="1">IFERROR(df_inflation[[#This Row],[3 yr. Annual Change in CPI]] + $F$8, "")</f>
        <v>4.910452775854289E-2</v>
      </c>
    </row>
    <row r="753" spans="2:6" x14ac:dyDescent="0.25">
      <c r="B753" s="17">
        <v>39753</v>
      </c>
      <c r="C753" s="161">
        <v>213.15299999999999</v>
      </c>
      <c r="D753" s="13">
        <f>YEAR(df_inflation[[#This Row],[Calendar Date]])</f>
        <v>2008</v>
      </c>
      <c r="E753" s="162">
        <f ca="1">IFERROR( (df_inflation[[#This Row],[CPIAUCSL]] / OFFSET(df_inflation[[#This Row],[CPIAUCSL]], -36, 0))^(1/$E$8) - 1, "")</f>
        <v>2.4713185764725587E-2</v>
      </c>
      <c r="F753" s="162">
        <f ca="1">IFERROR(df_inflation[[#This Row],[3 yr. Annual Change in CPI]] + $F$8, "")</f>
        <v>4.4713185764725591E-2</v>
      </c>
    </row>
    <row r="754" spans="2:6" x14ac:dyDescent="0.25">
      <c r="B754" s="17">
        <v>39783</v>
      </c>
      <c r="C754" s="161">
        <v>211.398</v>
      </c>
      <c r="D754" s="13">
        <f>YEAR(df_inflation[[#This Row],[Calendar Date]])</f>
        <v>2008</v>
      </c>
      <c r="E754" s="162">
        <f ca="1">IFERROR( (df_inflation[[#This Row],[CPIAUCSL]] / OFFSET(df_inflation[[#This Row],[CPIAUCSL]], -36, 0))^(1/$E$8) - 1, "")</f>
        <v>2.1893098805888744E-2</v>
      </c>
      <c r="F754" s="162">
        <f ca="1">IFERROR(df_inflation[[#This Row],[3 yr. Annual Change in CPI]] + $F$8, "")</f>
        <v>4.1893098805888748E-2</v>
      </c>
    </row>
    <row r="755" spans="2:6" x14ac:dyDescent="0.25">
      <c r="B755" s="17">
        <v>39814</v>
      </c>
      <c r="C755" s="161">
        <v>211.93299999999999</v>
      </c>
      <c r="D755" s="13">
        <f>YEAR(df_inflation[[#This Row],[Calendar Date]])</f>
        <v>2009</v>
      </c>
      <c r="E755" s="162">
        <f ca="1">IFERROR( (df_inflation[[#This Row],[CPIAUCSL]] / OFFSET(df_inflation[[#This Row],[CPIAUCSL]], -36, 0))^(1/$E$8) - 1, "")</f>
        <v>2.0697604925162594E-2</v>
      </c>
      <c r="F755" s="162">
        <f ca="1">IFERROR(df_inflation[[#This Row],[3 yr. Annual Change in CPI]] + $F$8, "")</f>
        <v>4.0697604925162598E-2</v>
      </c>
    </row>
    <row r="756" spans="2:6" x14ac:dyDescent="0.25">
      <c r="B756" s="17">
        <v>39845</v>
      </c>
      <c r="C756" s="161">
        <v>212.70500000000001</v>
      </c>
      <c r="D756" s="13">
        <f>YEAR(df_inflation[[#This Row],[Calendar Date]])</f>
        <v>2009</v>
      </c>
      <c r="E756" s="162">
        <f ca="1">IFERROR( (df_inflation[[#This Row],[CPIAUCSL]] / OFFSET(df_inflation[[#This Row],[CPIAUCSL]], -36, 0))^(1/$E$8) - 1, "")</f>
        <v>2.1764591137851896E-2</v>
      </c>
      <c r="F756" s="162">
        <f ca="1">IFERROR(df_inflation[[#This Row],[3 yr. Annual Change in CPI]] + $F$8, "")</f>
        <v>4.17645911378519E-2</v>
      </c>
    </row>
    <row r="757" spans="2:6" x14ac:dyDescent="0.25">
      <c r="B757" s="17">
        <v>39873</v>
      </c>
      <c r="C757" s="161">
        <v>212.495</v>
      </c>
      <c r="D757" s="13">
        <f>YEAR(df_inflation[[#This Row],[Calendar Date]])</f>
        <v>2009</v>
      </c>
      <c r="E757" s="162">
        <f ca="1">IFERROR( (df_inflation[[#This Row],[CPIAUCSL]] / OFFSET(df_inflation[[#This Row],[CPIAUCSL]], -36, 0))^(1/$E$8) - 1, "")</f>
        <v>2.091648585622119E-2</v>
      </c>
      <c r="F757" s="162">
        <f ca="1">IFERROR(df_inflation[[#This Row],[3 yr. Annual Change in CPI]] + $F$8, "")</f>
        <v>4.0916485856221194E-2</v>
      </c>
    </row>
    <row r="758" spans="2:6" x14ac:dyDescent="0.25">
      <c r="B758" s="17">
        <v>39904</v>
      </c>
      <c r="C758" s="161">
        <v>212.709</v>
      </c>
      <c r="D758" s="13">
        <f>YEAR(df_inflation[[#This Row],[Calendar Date]])</f>
        <v>2009</v>
      </c>
      <c r="E758" s="162">
        <f ca="1">IFERROR( (df_inflation[[#This Row],[CPIAUCSL]] / OFFSET(df_inflation[[#This Row],[CPIAUCSL]], -36, 0))^(1/$E$8) - 1, "")</f>
        <v>1.9560099776872564E-2</v>
      </c>
      <c r="F758" s="162">
        <f ca="1">IFERROR(df_inflation[[#This Row],[3 yr. Annual Change in CPI]] + $F$8, "")</f>
        <v>3.9560099776872568E-2</v>
      </c>
    </row>
    <row r="759" spans="2:6" x14ac:dyDescent="0.25">
      <c r="B759" s="17">
        <v>39934</v>
      </c>
      <c r="C759" s="161">
        <v>213.02199999999999</v>
      </c>
      <c r="D759" s="13">
        <f>YEAR(df_inflation[[#This Row],[Calendar Date]])</f>
        <v>2009</v>
      </c>
      <c r="E759" s="162">
        <f ca="1">IFERROR( (df_inflation[[#This Row],[CPIAUCSL]] / OFFSET(df_inflation[[#This Row],[CPIAUCSL]], -36, 0))^(1/$E$8) - 1, "")</f>
        <v>1.9045465870834999E-2</v>
      </c>
      <c r="F759" s="162">
        <f ca="1">IFERROR(df_inflation[[#This Row],[3 yr. Annual Change in CPI]] + $F$8, "")</f>
        <v>3.9045465870835003E-2</v>
      </c>
    </row>
    <row r="760" spans="2:6" x14ac:dyDescent="0.25">
      <c r="B760" s="17">
        <v>39965</v>
      </c>
      <c r="C760" s="161">
        <v>214.79</v>
      </c>
      <c r="D760" s="13">
        <f>YEAR(df_inflation[[#This Row],[Calendar Date]])</f>
        <v>2009</v>
      </c>
      <c r="E760" s="162">
        <f ca="1">IFERROR( (df_inflation[[#This Row],[CPIAUCSL]] / OFFSET(df_inflation[[#This Row],[CPIAUCSL]], -36, 0))^(1/$E$8) - 1, "")</f>
        <v>2.1012279691580149E-2</v>
      </c>
      <c r="F760" s="162">
        <f ca="1">IFERROR(df_inflation[[#This Row],[3 yr. Annual Change in CPI]] + $F$8, "")</f>
        <v>4.1012279691580153E-2</v>
      </c>
    </row>
    <row r="761" spans="2:6" x14ac:dyDescent="0.25">
      <c r="B761" s="17">
        <v>39995</v>
      </c>
      <c r="C761" s="161">
        <v>214.726</v>
      </c>
      <c r="D761" s="13">
        <f>YEAR(df_inflation[[#This Row],[Calendar Date]])</f>
        <v>2009</v>
      </c>
      <c r="E761" s="162">
        <f ca="1">IFERROR( (df_inflation[[#This Row],[CPIAUCSL]] / OFFSET(df_inflation[[#This Row],[CPIAUCSL]], -36, 0))^(1/$E$8) - 1, "")</f>
        <v>1.9062598144128362E-2</v>
      </c>
      <c r="F761" s="162">
        <f ca="1">IFERROR(df_inflation[[#This Row],[3 yr. Annual Change in CPI]] + $F$8, "")</f>
        <v>3.9062598144128366E-2</v>
      </c>
    </row>
    <row r="762" spans="2:6" x14ac:dyDescent="0.25">
      <c r="B762" s="17">
        <v>40026</v>
      </c>
      <c r="C762" s="161">
        <v>215.44499999999999</v>
      </c>
      <c r="D762" s="13">
        <f>YEAR(df_inflation[[#This Row],[Calendar Date]])</f>
        <v>2009</v>
      </c>
      <c r="E762" s="162">
        <f ca="1">IFERROR( (df_inflation[[#This Row],[CPIAUCSL]] / OFFSET(df_inflation[[#This Row],[CPIAUCSL]], -36, 0))^(1/$E$8) - 1, "")</f>
        <v>1.8694778130568634E-2</v>
      </c>
      <c r="F762" s="162">
        <f ca="1">IFERROR(df_inflation[[#This Row],[3 yr. Annual Change in CPI]] + $F$8, "")</f>
        <v>3.8694778130568638E-2</v>
      </c>
    </row>
    <row r="763" spans="2:6" x14ac:dyDescent="0.25">
      <c r="B763" s="17">
        <v>40057</v>
      </c>
      <c r="C763" s="161">
        <v>215.86099999999999</v>
      </c>
      <c r="D763" s="13">
        <f>YEAR(df_inflation[[#This Row],[Calendar Date]])</f>
        <v>2009</v>
      </c>
      <c r="E763" s="162">
        <f ca="1">IFERROR( (df_inflation[[#This Row],[CPIAUCSL]] / OFFSET(df_inflation[[#This Row],[CPIAUCSL]], -36, 0))^(1/$E$8) - 1, "")</f>
        <v>2.1022732053706417E-2</v>
      </c>
      <c r="F763" s="162">
        <f ca="1">IFERROR(df_inflation[[#This Row],[3 yr. Annual Change in CPI]] + $F$8, "")</f>
        <v>4.1022732053706421E-2</v>
      </c>
    </row>
    <row r="764" spans="2:6" x14ac:dyDescent="0.25">
      <c r="B764" s="17">
        <v>40087</v>
      </c>
      <c r="C764" s="161">
        <v>216.50899999999999</v>
      </c>
      <c r="D764" s="13">
        <f>YEAR(df_inflation[[#This Row],[Calendar Date]])</f>
        <v>2009</v>
      </c>
      <c r="E764" s="162">
        <f ca="1">IFERROR( (df_inflation[[#This Row],[CPIAUCSL]] / OFFSET(df_inflation[[#This Row],[CPIAUCSL]], -36, 0))^(1/$E$8) - 1, "")</f>
        <v>2.3559778697125555E-2</v>
      </c>
      <c r="F764" s="162">
        <f ca="1">IFERROR(df_inflation[[#This Row],[3 yr. Annual Change in CPI]] + $F$8, "")</f>
        <v>4.3559778697125559E-2</v>
      </c>
    </row>
    <row r="765" spans="2:6" x14ac:dyDescent="0.25">
      <c r="B765" s="17">
        <v>40118</v>
      </c>
      <c r="C765" s="161">
        <v>217.23400000000001</v>
      </c>
      <c r="D765" s="13">
        <f>YEAR(df_inflation[[#This Row],[Calendar Date]])</f>
        <v>2009</v>
      </c>
      <c r="E765" s="162">
        <f ca="1">IFERROR( (df_inflation[[#This Row],[CPIAUCSL]] / OFFSET(df_inflation[[#This Row],[CPIAUCSL]], -36, 0))^(1/$E$8) - 1, "")</f>
        <v>2.4531879545097057E-2</v>
      </c>
      <c r="F765" s="162">
        <f ca="1">IFERROR(df_inflation[[#This Row],[3 yr. Annual Change in CPI]] + $F$8, "")</f>
        <v>4.4531879545097061E-2</v>
      </c>
    </row>
    <row r="766" spans="2:6" x14ac:dyDescent="0.25">
      <c r="B766" s="17">
        <v>40148</v>
      </c>
      <c r="C766" s="161">
        <v>217.34700000000001</v>
      </c>
      <c r="D766" s="13">
        <f>YEAR(df_inflation[[#This Row],[Calendar Date]])</f>
        <v>2009</v>
      </c>
      <c r="E766" s="162">
        <f ca="1">IFERROR( (df_inflation[[#This Row],[CPIAUCSL]] / OFFSET(df_inflation[[#This Row],[CPIAUCSL]], -36, 0))^(1/$E$8) - 1, "")</f>
        <v>2.2856184910616362E-2</v>
      </c>
      <c r="F766" s="162">
        <f ca="1">IFERROR(df_inflation[[#This Row],[3 yr. Annual Change in CPI]] + $F$8, "")</f>
        <v>4.2856184910616366E-2</v>
      </c>
    </row>
    <row r="767" spans="2:6" x14ac:dyDescent="0.25">
      <c r="B767" s="17">
        <v>40179</v>
      </c>
      <c r="C767" s="161">
        <v>217.488</v>
      </c>
      <c r="D767" s="13">
        <f>YEAR(df_inflation[[#This Row],[Calendar Date]])</f>
        <v>2010</v>
      </c>
      <c r="E767" s="162">
        <f ca="1">IFERROR( (df_inflation[[#This Row],[CPIAUCSL]] / OFFSET(df_inflation[[#This Row],[CPIAUCSL]], -36, 0))^(1/$E$8) - 1, "")</f>
        <v>2.2512091183703564E-2</v>
      </c>
      <c r="F767" s="162">
        <f ca="1">IFERROR(df_inflation[[#This Row],[3 yr. Annual Change in CPI]] + $F$8, "")</f>
        <v>4.2512091183703568E-2</v>
      </c>
    </row>
    <row r="768" spans="2:6" x14ac:dyDescent="0.25">
      <c r="B768" s="17">
        <v>40210</v>
      </c>
      <c r="C768" s="161">
        <v>217.28100000000001</v>
      </c>
      <c r="D768" s="13">
        <f>YEAR(df_inflation[[#This Row],[Calendar Date]])</f>
        <v>2010</v>
      </c>
      <c r="E768" s="162">
        <f ca="1">IFERROR( (df_inflation[[#This Row],[CPIAUCSL]] / OFFSET(df_inflation[[#This Row],[CPIAUCSL]], -36, 0))^(1/$E$8) - 1, "")</f>
        <v>2.0869526372555569E-2</v>
      </c>
      <c r="F768" s="162">
        <f ca="1">IFERROR(df_inflation[[#This Row],[3 yr. Annual Change in CPI]] + $F$8, "")</f>
        <v>4.0869526372555573E-2</v>
      </c>
    </row>
    <row r="769" spans="2:6" x14ac:dyDescent="0.25">
      <c r="B769" s="17">
        <v>40238</v>
      </c>
      <c r="C769" s="161">
        <v>217.35300000000001</v>
      </c>
      <c r="D769" s="13">
        <f>YEAR(df_inflation[[#This Row],[Calendar Date]])</f>
        <v>2010</v>
      </c>
      <c r="E769" s="162">
        <f ca="1">IFERROR( (df_inflation[[#This Row],[CPIAUCSL]] / OFFSET(df_inflation[[#This Row],[CPIAUCSL]], -36, 0))^(1/$E$8) - 1, "")</f>
        <v>1.9218641741217901E-2</v>
      </c>
      <c r="F769" s="162">
        <f ca="1">IFERROR(df_inflation[[#This Row],[3 yr. Annual Change in CPI]] + $F$8, "")</f>
        <v>3.9218641741217905E-2</v>
      </c>
    </row>
    <row r="770" spans="2:6" x14ac:dyDescent="0.25">
      <c r="B770" s="17">
        <v>40269</v>
      </c>
      <c r="C770" s="161">
        <v>217.40299999999999</v>
      </c>
      <c r="D770" s="13">
        <f>YEAR(df_inflation[[#This Row],[Calendar Date]])</f>
        <v>2010</v>
      </c>
      <c r="E770" s="162">
        <f ca="1">IFERROR( (df_inflation[[#This Row],[CPIAUCSL]] / OFFSET(df_inflation[[#This Row],[CPIAUCSL]], -36, 0))^(1/$E$8) - 1, "")</f>
        <v>1.8279302482884452E-2</v>
      </c>
      <c r="F770" s="162">
        <f ca="1">IFERROR(df_inflation[[#This Row],[3 yr. Annual Change in CPI]] + $F$8, "")</f>
        <v>3.8279302482884456E-2</v>
      </c>
    </row>
    <row r="771" spans="2:6" x14ac:dyDescent="0.25">
      <c r="B771" s="17">
        <v>40299</v>
      </c>
      <c r="C771" s="161">
        <v>217.29</v>
      </c>
      <c r="D771" s="13">
        <f>YEAR(df_inflation[[#This Row],[Calendar Date]])</f>
        <v>2010</v>
      </c>
      <c r="E771" s="162">
        <f ca="1">IFERROR( (df_inflation[[#This Row],[CPIAUCSL]] / OFFSET(df_inflation[[#This Row],[CPIAUCSL]], -36, 0))^(1/$E$8) - 1, "")</f>
        <v>1.6704095469081359E-2</v>
      </c>
      <c r="F771" s="162">
        <f ca="1">IFERROR(df_inflation[[#This Row],[3 yr. Annual Change in CPI]] + $F$8, "")</f>
        <v>3.6704095469081363E-2</v>
      </c>
    </row>
    <row r="772" spans="2:6" x14ac:dyDescent="0.25">
      <c r="B772" s="17">
        <v>40330</v>
      </c>
      <c r="C772" s="161">
        <v>217.19900000000001</v>
      </c>
      <c r="D772" s="13">
        <f>YEAR(df_inflation[[#This Row],[Calendar Date]])</f>
        <v>2010</v>
      </c>
      <c r="E772" s="162">
        <f ca="1">IFERROR( (df_inflation[[#This Row],[CPIAUCSL]] / OFFSET(df_inflation[[#This Row],[CPIAUCSL]], -36, 0))^(1/$E$8) - 1, "")</f>
        <v>1.57783150193751E-2</v>
      </c>
      <c r="F772" s="162">
        <f ca="1">IFERROR(df_inflation[[#This Row],[3 yr. Annual Change in CPI]] + $F$8, "")</f>
        <v>3.5778315019375104E-2</v>
      </c>
    </row>
    <row r="773" spans="2:6" x14ac:dyDescent="0.25">
      <c r="B773" s="17">
        <v>40360</v>
      </c>
      <c r="C773" s="161">
        <v>217.60499999999999</v>
      </c>
      <c r="D773" s="13">
        <f>YEAR(df_inflation[[#This Row],[Calendar Date]])</f>
        <v>2010</v>
      </c>
      <c r="E773" s="162">
        <f ca="1">IFERROR( (df_inflation[[#This Row],[CPIAUCSL]] / OFFSET(df_inflation[[#This Row],[CPIAUCSL]], -36, 0))^(1/$E$8) - 1, "")</f>
        <v>1.5808279633170441E-2</v>
      </c>
      <c r="F773" s="162">
        <f ca="1">IFERROR(df_inflation[[#This Row],[3 yr. Annual Change in CPI]] + $F$8, "")</f>
        <v>3.5808279633170445E-2</v>
      </c>
    </row>
    <row r="774" spans="2:6" x14ac:dyDescent="0.25">
      <c r="B774" s="17">
        <v>40391</v>
      </c>
      <c r="C774" s="161">
        <v>217.923</v>
      </c>
      <c r="D774" s="13">
        <f>YEAR(df_inflation[[#This Row],[Calendar Date]])</f>
        <v>2010</v>
      </c>
      <c r="E774" s="162">
        <f ca="1">IFERROR( (df_inflation[[#This Row],[CPIAUCSL]] / OFFSET(df_inflation[[#This Row],[CPIAUCSL]], -36, 0))^(1/$E$8) - 1, "")</f>
        <v>1.6198446434369629E-2</v>
      </c>
      <c r="F774" s="162">
        <f ca="1">IFERROR(df_inflation[[#This Row],[3 yr. Annual Change in CPI]] + $F$8, "")</f>
        <v>3.6198446434369633E-2</v>
      </c>
    </row>
    <row r="775" spans="2:6" x14ac:dyDescent="0.25">
      <c r="B775" s="17">
        <v>40422</v>
      </c>
      <c r="C775" s="161">
        <v>218.27500000000001</v>
      </c>
      <c r="D775" s="13">
        <f>YEAR(df_inflation[[#This Row],[Calendar Date]])</f>
        <v>2010</v>
      </c>
      <c r="E775" s="162">
        <f ca="1">IFERROR( (df_inflation[[#This Row],[CPIAUCSL]] / OFFSET(df_inflation[[#This Row],[CPIAUCSL]], -36, 0))^(1/$E$8) - 1, "")</f>
        <v>1.5313163186466916E-2</v>
      </c>
      <c r="F775" s="162">
        <f ca="1">IFERROR(df_inflation[[#This Row],[3 yr. Annual Change in CPI]] + $F$8, "")</f>
        <v>3.531316318646692E-2</v>
      </c>
    </row>
    <row r="776" spans="2:6" x14ac:dyDescent="0.25">
      <c r="B776" s="17">
        <v>40452</v>
      </c>
      <c r="C776" s="161">
        <v>219.035</v>
      </c>
      <c r="D776" s="13">
        <f>YEAR(df_inflation[[#This Row],[Calendar Date]])</f>
        <v>2010</v>
      </c>
      <c r="E776" s="162">
        <f ca="1">IFERROR( (df_inflation[[#This Row],[CPIAUCSL]] / OFFSET(df_inflation[[#This Row],[CPIAUCSL]], -36, 0))^(1/$E$8) - 1, "")</f>
        <v>1.5447634852728154E-2</v>
      </c>
      <c r="F776" s="162">
        <f ca="1">IFERROR(df_inflation[[#This Row],[3 yr. Annual Change in CPI]] + $F$8, "")</f>
        <v>3.5447634852728158E-2</v>
      </c>
    </row>
    <row r="777" spans="2:6" x14ac:dyDescent="0.25">
      <c r="B777" s="17">
        <v>40483</v>
      </c>
      <c r="C777" s="161">
        <v>219.59</v>
      </c>
      <c r="D777" s="13">
        <f>YEAR(df_inflation[[#This Row],[Calendar Date]])</f>
        <v>2010</v>
      </c>
      <c r="E777" s="162">
        <f ca="1">IFERROR( (df_inflation[[#This Row],[CPIAUCSL]] / OFFSET(df_inflation[[#This Row],[CPIAUCSL]], -36, 0))^(1/$E$8) - 1, "")</f>
        <v>1.3656096608758217E-2</v>
      </c>
      <c r="F777" s="162">
        <f ca="1">IFERROR(df_inflation[[#This Row],[3 yr. Annual Change in CPI]] + $F$8, "")</f>
        <v>3.3656096608758221E-2</v>
      </c>
    </row>
    <row r="778" spans="2:6" x14ac:dyDescent="0.25">
      <c r="B778" s="17">
        <v>40513</v>
      </c>
      <c r="C778" s="161">
        <v>220.47200000000001</v>
      </c>
      <c r="D778" s="13">
        <f>YEAR(df_inflation[[#This Row],[Calendar Date]])</f>
        <v>2010</v>
      </c>
      <c r="E778" s="162">
        <f ca="1">IFERROR( (df_inflation[[#This Row],[CPIAUCSL]] / OFFSET(df_inflation[[#This Row],[CPIAUCSL]], -36, 0))^(1/$E$8) - 1, "")</f>
        <v>1.4032810124197548E-2</v>
      </c>
      <c r="F778" s="162">
        <f ca="1">IFERROR(df_inflation[[#This Row],[3 yr. Annual Change in CPI]] + $F$8, "")</f>
        <v>3.4032810124197552E-2</v>
      </c>
    </row>
    <row r="779" spans="2:6" x14ac:dyDescent="0.25">
      <c r="B779" s="17">
        <v>40544</v>
      </c>
      <c r="C779" s="161">
        <v>221.18700000000001</v>
      </c>
      <c r="D779" s="13">
        <f>YEAR(df_inflation[[#This Row],[Calendar Date]])</f>
        <v>2011</v>
      </c>
      <c r="E779" s="162">
        <f ca="1">IFERROR( (df_inflation[[#This Row],[CPIAUCSL]] / OFFSET(df_inflation[[#This Row],[CPIAUCSL]], -36, 0))^(1/$E$8) - 1, "")</f>
        <v>1.3963864832872375E-2</v>
      </c>
      <c r="F779" s="162">
        <f ca="1">IFERROR(df_inflation[[#This Row],[3 yr. Annual Change in CPI]] + $F$8, "")</f>
        <v>3.3963864832872379E-2</v>
      </c>
    </row>
    <row r="780" spans="2:6" x14ac:dyDescent="0.25">
      <c r="B780" s="17">
        <v>40575</v>
      </c>
      <c r="C780" s="161">
        <v>221.898</v>
      </c>
      <c r="D780" s="13">
        <f>YEAR(df_inflation[[#This Row],[Calendar Date]])</f>
        <v>2011</v>
      </c>
      <c r="E780" s="162">
        <f ca="1">IFERROR( (df_inflation[[#This Row],[CPIAUCSL]] / OFFSET(df_inflation[[#This Row],[CPIAUCSL]], -36, 0))^(1/$E$8) - 1, "")</f>
        <v>1.4232401604848732E-2</v>
      </c>
      <c r="F780" s="162">
        <f ca="1">IFERROR(df_inflation[[#This Row],[3 yr. Annual Change in CPI]] + $F$8, "")</f>
        <v>3.4232401604848736E-2</v>
      </c>
    </row>
    <row r="781" spans="2:6" x14ac:dyDescent="0.25">
      <c r="B781" s="17">
        <v>40603</v>
      </c>
      <c r="C781" s="161">
        <v>223.04599999999999</v>
      </c>
      <c r="D781" s="13">
        <f>YEAR(df_inflation[[#This Row],[Calendar Date]])</f>
        <v>2011</v>
      </c>
      <c r="E781" s="162">
        <f ca="1">IFERROR( (df_inflation[[#This Row],[CPIAUCSL]] / OFFSET(df_inflation[[#This Row],[CPIAUCSL]], -36, 0))^(1/$E$8) - 1, "")</f>
        <v>1.4769603373324225E-2</v>
      </c>
      <c r="F781" s="162">
        <f ca="1">IFERROR(df_inflation[[#This Row],[3 yr. Annual Change in CPI]] + $F$8, "")</f>
        <v>3.4769603373324229E-2</v>
      </c>
    </row>
    <row r="782" spans="2:6" x14ac:dyDescent="0.25">
      <c r="B782" s="17">
        <v>40634</v>
      </c>
      <c r="C782" s="161">
        <v>224.09299999999999</v>
      </c>
      <c r="D782" s="13">
        <f>YEAR(df_inflation[[#This Row],[Calendar Date]])</f>
        <v>2011</v>
      </c>
      <c r="E782" s="162">
        <f ca="1">IFERROR( (df_inflation[[#This Row],[CPIAUCSL]] / OFFSET(df_inflation[[#This Row],[CPIAUCSL]], -36, 0))^(1/$E$8) - 1, "")</f>
        <v>1.5572065110764477E-2</v>
      </c>
      <c r="F782" s="162">
        <f ca="1">IFERROR(df_inflation[[#This Row],[3 yr. Annual Change in CPI]] + $F$8, "")</f>
        <v>3.5572065110764481E-2</v>
      </c>
    </row>
    <row r="783" spans="2:6" x14ac:dyDescent="0.25">
      <c r="B783" s="17">
        <v>40664</v>
      </c>
      <c r="C783" s="161">
        <v>224.80600000000001</v>
      </c>
      <c r="D783" s="13">
        <f>YEAR(df_inflation[[#This Row],[Calendar Date]])</f>
        <v>2011</v>
      </c>
      <c r="E783" s="162">
        <f ca="1">IFERROR( (df_inflation[[#This Row],[CPIAUCSL]] / OFFSET(df_inflation[[#This Row],[CPIAUCSL]], -36, 0))^(1/$E$8) - 1, "")</f>
        <v>1.465055109526836E-2</v>
      </c>
      <c r="F783" s="162">
        <f ca="1">IFERROR(df_inflation[[#This Row],[3 yr. Annual Change in CPI]] + $F$8, "")</f>
        <v>3.4650551095268364E-2</v>
      </c>
    </row>
    <row r="784" spans="2:6" x14ac:dyDescent="0.25">
      <c r="B784" s="17">
        <v>40695</v>
      </c>
      <c r="C784" s="161">
        <v>224.80600000000001</v>
      </c>
      <c r="D784" s="13">
        <f>YEAR(df_inflation[[#This Row],[Calendar Date]])</f>
        <v>2011</v>
      </c>
      <c r="E784" s="162">
        <f ca="1">IFERROR( (df_inflation[[#This Row],[CPIAUCSL]] / OFFSET(df_inflation[[#This Row],[CPIAUCSL]], -36, 0))^(1/$E$8) - 1, "")</f>
        <v>1.1131191431181353E-2</v>
      </c>
      <c r="F784" s="162">
        <f ca="1">IFERROR(df_inflation[[#This Row],[3 yr. Annual Change in CPI]] + $F$8, "")</f>
        <v>3.1131191431181354E-2</v>
      </c>
    </row>
    <row r="785" spans="2:6" x14ac:dyDescent="0.25">
      <c r="B785" s="17">
        <v>40725</v>
      </c>
      <c r="C785" s="161">
        <v>225.39500000000001</v>
      </c>
      <c r="D785" s="13">
        <f>YEAR(df_inflation[[#This Row],[Calendar Date]])</f>
        <v>2011</v>
      </c>
      <c r="E785" s="162">
        <f ca="1">IFERROR( (df_inflation[[#This Row],[CPIAUCSL]] / OFFSET(df_inflation[[#This Row],[CPIAUCSL]], -36, 0))^(1/$E$8) - 1, "")</f>
        <v>9.6158150537208886E-3</v>
      </c>
      <c r="F785" s="162">
        <f ca="1">IFERROR(df_inflation[[#This Row],[3 yr. Annual Change in CPI]] + $F$8, "")</f>
        <v>2.9615815053720889E-2</v>
      </c>
    </row>
    <row r="786" spans="2:6" x14ac:dyDescent="0.25">
      <c r="B786" s="17">
        <v>40756</v>
      </c>
      <c r="C786" s="161">
        <v>226.10599999999999</v>
      </c>
      <c r="D786" s="13">
        <f>YEAR(df_inflation[[#This Row],[Calendar Date]])</f>
        <v>2011</v>
      </c>
      <c r="E786" s="162">
        <f ca="1">IFERROR( (df_inflation[[#This Row],[CPIAUCSL]] / OFFSET(df_inflation[[#This Row],[CPIAUCSL]], -36, 0))^(1/$E$8) - 1, "")</f>
        <v>1.117825293884267E-2</v>
      </c>
      <c r="F786" s="162">
        <f ca="1">IFERROR(df_inflation[[#This Row],[3 yr. Annual Change in CPI]] + $F$8, "")</f>
        <v>3.117825293884267E-2</v>
      </c>
    </row>
    <row r="787" spans="2:6" x14ac:dyDescent="0.25">
      <c r="B787" s="17">
        <v>40787</v>
      </c>
      <c r="C787" s="161">
        <v>226.59700000000001</v>
      </c>
      <c r="D787" s="13">
        <f>YEAR(df_inflation[[#This Row],[Calendar Date]])</f>
        <v>2011</v>
      </c>
      <c r="E787" s="162">
        <f ca="1">IFERROR( (df_inflation[[#This Row],[CPIAUCSL]] / OFFSET(df_inflation[[#This Row],[CPIAUCSL]], -36, 0))^(1/$E$8) - 1, "")</f>
        <v>1.1621403550427623E-2</v>
      </c>
      <c r="F787" s="162">
        <f ca="1">IFERROR(df_inflation[[#This Row],[3 yr. Annual Change in CPI]] + $F$8, "")</f>
        <v>3.1621403550427626E-2</v>
      </c>
    </row>
    <row r="788" spans="2:6" x14ac:dyDescent="0.25">
      <c r="B788" s="17">
        <v>40817</v>
      </c>
      <c r="C788" s="161">
        <v>226.75</v>
      </c>
      <c r="D788" s="13">
        <f>YEAR(df_inflation[[#This Row],[Calendar Date]])</f>
        <v>2011</v>
      </c>
      <c r="E788" s="162">
        <f ca="1">IFERROR( (df_inflation[[#This Row],[CPIAUCSL]] / OFFSET(df_inflation[[#This Row],[CPIAUCSL]], -36, 0))^(1/$E$8) - 1, "")</f>
        <v>1.4765879941688098E-2</v>
      </c>
      <c r="F788" s="162">
        <f ca="1">IFERROR(df_inflation[[#This Row],[3 yr. Annual Change in CPI]] + $F$8, "")</f>
        <v>3.4765879941688102E-2</v>
      </c>
    </row>
    <row r="789" spans="2:6" x14ac:dyDescent="0.25">
      <c r="B789" s="17">
        <v>40848</v>
      </c>
      <c r="C789" s="161">
        <v>227.16900000000001</v>
      </c>
      <c r="D789" s="13">
        <f>YEAR(df_inflation[[#This Row],[Calendar Date]])</f>
        <v>2011</v>
      </c>
      <c r="E789" s="162">
        <f ca="1">IFERROR( (df_inflation[[#This Row],[CPIAUCSL]] / OFFSET(df_inflation[[#This Row],[CPIAUCSL]], -36, 0))^(1/$E$8) - 1, "")</f>
        <v>2.145492231595636E-2</v>
      </c>
      <c r="F789" s="162">
        <f ca="1">IFERROR(df_inflation[[#This Row],[3 yr. Annual Change in CPI]] + $F$8, "")</f>
        <v>4.1454922315956363E-2</v>
      </c>
    </row>
    <row r="790" spans="2:6" x14ac:dyDescent="0.25">
      <c r="B790" s="17">
        <v>40878</v>
      </c>
      <c r="C790" s="161">
        <v>227.22300000000001</v>
      </c>
      <c r="D790" s="13">
        <f>YEAR(df_inflation[[#This Row],[Calendar Date]])</f>
        <v>2011</v>
      </c>
      <c r="E790" s="162">
        <f ca="1">IFERROR( (df_inflation[[#This Row],[CPIAUCSL]] / OFFSET(df_inflation[[#This Row],[CPIAUCSL]], -36, 0))^(1/$E$8) - 1, "")</f>
        <v>2.4354953148860492E-2</v>
      </c>
      <c r="F790" s="162">
        <f ca="1">IFERROR(df_inflation[[#This Row],[3 yr. Annual Change in CPI]] + $F$8, "")</f>
        <v>4.4354953148860496E-2</v>
      </c>
    </row>
    <row r="791" spans="2:6" x14ac:dyDescent="0.25">
      <c r="B791" s="17">
        <v>40909</v>
      </c>
      <c r="C791" s="161">
        <v>227.84200000000001</v>
      </c>
      <c r="D791" s="13">
        <f>YEAR(df_inflation[[#This Row],[Calendar Date]])</f>
        <v>2012</v>
      </c>
      <c r="E791" s="162">
        <f ca="1">IFERROR( (df_inflation[[#This Row],[CPIAUCSL]] / OFFSET(df_inflation[[#This Row],[CPIAUCSL]], -36, 0))^(1/$E$8) - 1, "")</f>
        <v>2.4420827376751442E-2</v>
      </c>
      <c r="F791" s="162">
        <f ca="1">IFERROR(df_inflation[[#This Row],[3 yr. Annual Change in CPI]] + $F$8, "")</f>
        <v>4.4420827376751446E-2</v>
      </c>
    </row>
    <row r="792" spans="2:6" x14ac:dyDescent="0.25">
      <c r="B792" s="17">
        <v>40940</v>
      </c>
      <c r="C792" s="161">
        <v>228.32900000000001</v>
      </c>
      <c r="D792" s="13">
        <f>YEAR(df_inflation[[#This Row],[Calendar Date]])</f>
        <v>2012</v>
      </c>
      <c r="E792" s="162">
        <f ca="1">IFERROR( (df_inflation[[#This Row],[CPIAUCSL]] / OFFSET(df_inflation[[#This Row],[CPIAUCSL]], -36, 0))^(1/$E$8) - 1, "")</f>
        <v>2.3908445605304696E-2</v>
      </c>
      <c r="F792" s="162">
        <f ca="1">IFERROR(df_inflation[[#This Row],[3 yr. Annual Change in CPI]] + $F$8, "")</f>
        <v>4.39084456053047E-2</v>
      </c>
    </row>
    <row r="793" spans="2:6" x14ac:dyDescent="0.25">
      <c r="B793" s="17">
        <v>40969</v>
      </c>
      <c r="C793" s="161">
        <v>228.80699999999999</v>
      </c>
      <c r="D793" s="13">
        <f>YEAR(df_inflation[[#This Row],[Calendar Date]])</f>
        <v>2012</v>
      </c>
      <c r="E793" s="162">
        <f ca="1">IFERROR( (df_inflation[[#This Row],[CPIAUCSL]] / OFFSET(df_inflation[[#This Row],[CPIAUCSL]], -36, 0))^(1/$E$8) - 1, "")</f>
        <v>2.4959874425797501E-2</v>
      </c>
      <c r="F793" s="162">
        <f ca="1">IFERROR(df_inflation[[#This Row],[3 yr. Annual Change in CPI]] + $F$8, "")</f>
        <v>4.4959874425797505E-2</v>
      </c>
    </row>
    <row r="794" spans="2:6" x14ac:dyDescent="0.25">
      <c r="B794" s="17">
        <v>41000</v>
      </c>
      <c r="C794" s="161">
        <v>229.18700000000001</v>
      </c>
      <c r="D794" s="13">
        <f>YEAR(df_inflation[[#This Row],[Calendar Date]])</f>
        <v>2012</v>
      </c>
      <c r="E794" s="162">
        <f ca="1">IFERROR( (df_inflation[[#This Row],[CPIAUCSL]] / OFFSET(df_inflation[[#This Row],[CPIAUCSL]], -36, 0))^(1/$E$8) - 1, "")</f>
        <v>2.5182941927244684E-2</v>
      </c>
      <c r="F794" s="162">
        <f ca="1">IFERROR(df_inflation[[#This Row],[3 yr. Annual Change in CPI]] + $F$8, "")</f>
        <v>4.5182941927244688E-2</v>
      </c>
    </row>
    <row r="795" spans="2:6" x14ac:dyDescent="0.25">
      <c r="B795" s="17">
        <v>41030</v>
      </c>
      <c r="C795" s="161">
        <v>228.71299999999999</v>
      </c>
      <c r="D795" s="13">
        <f>YEAR(df_inflation[[#This Row],[Calendar Date]])</f>
        <v>2012</v>
      </c>
      <c r="E795" s="162">
        <f ca="1">IFERROR( (df_inflation[[#This Row],[CPIAUCSL]] / OFFSET(df_inflation[[#This Row],[CPIAUCSL]], -36, 0))^(1/$E$8) - 1, "")</f>
        <v>2.3973688940090554E-2</v>
      </c>
      <c r="F795" s="162">
        <f ca="1">IFERROR(df_inflation[[#This Row],[3 yr. Annual Change in CPI]] + $F$8, "")</f>
        <v>4.3973688940090558E-2</v>
      </c>
    </row>
    <row r="796" spans="2:6" x14ac:dyDescent="0.25">
      <c r="B796" s="17">
        <v>41061</v>
      </c>
      <c r="C796" s="161">
        <v>228.524</v>
      </c>
      <c r="D796" s="13">
        <f>YEAR(df_inflation[[#This Row],[Calendar Date]])</f>
        <v>2012</v>
      </c>
      <c r="E796" s="162">
        <f ca="1">IFERROR( (df_inflation[[#This Row],[CPIAUCSL]] / OFFSET(df_inflation[[#This Row],[CPIAUCSL]], -36, 0))^(1/$E$8) - 1, "")</f>
        <v>2.0875041834225172E-2</v>
      </c>
      <c r="F796" s="162">
        <f ca="1">IFERROR(df_inflation[[#This Row],[3 yr. Annual Change in CPI]] + $F$8, "")</f>
        <v>4.0875041834225176E-2</v>
      </c>
    </row>
    <row r="797" spans="2:6" x14ac:dyDescent="0.25">
      <c r="B797" s="17">
        <v>41091</v>
      </c>
      <c r="C797" s="161">
        <v>228.59</v>
      </c>
      <c r="D797" s="13">
        <f>YEAR(df_inflation[[#This Row],[Calendar Date]])</f>
        <v>2012</v>
      </c>
      <c r="E797" s="162">
        <f ca="1">IFERROR( (df_inflation[[#This Row],[CPIAUCSL]] / OFFSET(df_inflation[[#This Row],[CPIAUCSL]], -36, 0))^(1/$E$8) - 1, "")</f>
        <v>2.1074737063966786E-2</v>
      </c>
      <c r="F797" s="162">
        <f ca="1">IFERROR(df_inflation[[#This Row],[3 yr. Annual Change in CPI]] + $F$8, "")</f>
        <v>4.107473706396679E-2</v>
      </c>
    </row>
    <row r="798" spans="2:6" x14ac:dyDescent="0.25">
      <c r="B798" s="17">
        <v>41122</v>
      </c>
      <c r="C798" s="161">
        <v>229.91800000000001</v>
      </c>
      <c r="D798" s="13">
        <f>YEAR(df_inflation[[#This Row],[Calendar Date]])</f>
        <v>2012</v>
      </c>
      <c r="E798" s="162">
        <f ca="1">IFERROR( (df_inflation[[#This Row],[CPIAUCSL]] / OFFSET(df_inflation[[#This Row],[CPIAUCSL]], -36, 0))^(1/$E$8) - 1, "")</f>
        <v>2.1908906972050834E-2</v>
      </c>
      <c r="F798" s="162">
        <f ca="1">IFERROR(df_inflation[[#This Row],[3 yr. Annual Change in CPI]] + $F$8, "")</f>
        <v>4.1908906972050838E-2</v>
      </c>
    </row>
    <row r="799" spans="2:6" x14ac:dyDescent="0.25">
      <c r="B799" s="17">
        <v>41153</v>
      </c>
      <c r="C799" s="161">
        <v>231.01499999999999</v>
      </c>
      <c r="D799" s="13">
        <f>YEAR(df_inflation[[#This Row],[Calendar Date]])</f>
        <v>2012</v>
      </c>
      <c r="E799" s="162">
        <f ca="1">IFERROR( (df_inflation[[#This Row],[CPIAUCSL]] / OFFSET(df_inflation[[#This Row],[CPIAUCSL]], -36, 0))^(1/$E$8) - 1, "")</f>
        <v>2.2873667489188065E-2</v>
      </c>
      <c r="F799" s="162">
        <f ca="1">IFERROR(df_inflation[[#This Row],[3 yr. Annual Change in CPI]] + $F$8, "")</f>
        <v>4.2873667489188069E-2</v>
      </c>
    </row>
    <row r="800" spans="2:6" x14ac:dyDescent="0.25">
      <c r="B800" s="17">
        <v>41183</v>
      </c>
      <c r="C800" s="161">
        <v>231.63800000000001</v>
      </c>
      <c r="D800" s="13">
        <f>YEAR(df_inflation[[#This Row],[Calendar Date]])</f>
        <v>2012</v>
      </c>
      <c r="E800" s="162">
        <f ca="1">IFERROR( (df_inflation[[#This Row],[CPIAUCSL]] / OFFSET(df_inflation[[#This Row],[CPIAUCSL]], -36, 0))^(1/$E$8) - 1, "")</f>
        <v>2.2769929409819367E-2</v>
      </c>
      <c r="F800" s="162">
        <f ca="1">IFERROR(df_inflation[[#This Row],[3 yr. Annual Change in CPI]] + $F$8, "")</f>
        <v>4.2769929409819371E-2</v>
      </c>
    </row>
    <row r="801" spans="2:6" x14ac:dyDescent="0.25">
      <c r="B801" s="17">
        <v>41214</v>
      </c>
      <c r="C801" s="161">
        <v>231.249</v>
      </c>
      <c r="D801" s="13">
        <f>YEAR(df_inflation[[#This Row],[Calendar Date]])</f>
        <v>2012</v>
      </c>
      <c r="E801" s="162">
        <f ca="1">IFERROR( (df_inflation[[#This Row],[CPIAUCSL]] / OFFSET(df_inflation[[#This Row],[CPIAUCSL]], -36, 0))^(1/$E$8) - 1, "")</f>
        <v>2.1058648247356482E-2</v>
      </c>
      <c r="F801" s="162">
        <f ca="1">IFERROR(df_inflation[[#This Row],[3 yr. Annual Change in CPI]] + $F$8, "")</f>
        <v>4.1058648247356486E-2</v>
      </c>
    </row>
    <row r="802" spans="2:6" x14ac:dyDescent="0.25">
      <c r="B802" s="17">
        <v>41244</v>
      </c>
      <c r="C802" s="161">
        <v>231.221</v>
      </c>
      <c r="D802" s="13">
        <f>YEAR(df_inflation[[#This Row],[Calendar Date]])</f>
        <v>2012</v>
      </c>
      <c r="E802" s="162">
        <f ca="1">IFERROR( (df_inflation[[#This Row],[CPIAUCSL]] / OFFSET(df_inflation[[#This Row],[CPIAUCSL]], -36, 0))^(1/$E$8) - 1, "")</f>
        <v>2.0840461088079021E-2</v>
      </c>
      <c r="F802" s="162">
        <f ca="1">IFERROR(df_inflation[[#This Row],[3 yr. Annual Change in CPI]] + $F$8, "")</f>
        <v>4.0840461088079025E-2</v>
      </c>
    </row>
    <row r="803" spans="2:6" x14ac:dyDescent="0.25">
      <c r="B803" s="17">
        <v>41275</v>
      </c>
      <c r="C803" s="161">
        <v>231.679</v>
      </c>
      <c r="D803" s="13">
        <f>YEAR(df_inflation[[#This Row],[Calendar Date]])</f>
        <v>2013</v>
      </c>
      <c r="E803" s="162">
        <f ca="1">IFERROR( (df_inflation[[#This Row],[CPIAUCSL]] / OFFSET(df_inflation[[#This Row],[CPIAUCSL]], -36, 0))^(1/$E$8) - 1, "")</f>
        <v>2.1293238843117512E-2</v>
      </c>
      <c r="F803" s="162">
        <f ca="1">IFERROR(df_inflation[[#This Row],[3 yr. Annual Change in CPI]] + $F$8, "")</f>
        <v>4.1293238843117516E-2</v>
      </c>
    </row>
    <row r="804" spans="2:6" x14ac:dyDescent="0.25">
      <c r="B804" s="17">
        <v>41306</v>
      </c>
      <c r="C804" s="161">
        <v>232.93700000000001</v>
      </c>
      <c r="D804" s="13">
        <f>YEAR(df_inflation[[#This Row],[Calendar Date]])</f>
        <v>2013</v>
      </c>
      <c r="E804" s="162">
        <f ca="1">IFERROR( (df_inflation[[#This Row],[CPIAUCSL]] / OFFSET(df_inflation[[#This Row],[CPIAUCSL]], -36, 0))^(1/$E$8) - 1, "")</f>
        <v>2.3463224826698381E-2</v>
      </c>
      <c r="F804" s="162">
        <f ca="1">IFERROR(df_inflation[[#This Row],[3 yr. Annual Change in CPI]] + $F$8, "")</f>
        <v>4.3463224826698385E-2</v>
      </c>
    </row>
    <row r="805" spans="2:6" x14ac:dyDescent="0.25">
      <c r="B805" s="17">
        <v>41334</v>
      </c>
      <c r="C805" s="161">
        <v>232.28200000000001</v>
      </c>
      <c r="D805" s="13">
        <f>YEAR(df_inflation[[#This Row],[Calendar Date]])</f>
        <v>2013</v>
      </c>
      <c r="E805" s="162">
        <f ca="1">IFERROR( (df_inflation[[#This Row],[CPIAUCSL]] / OFFSET(df_inflation[[#This Row],[CPIAUCSL]], -36, 0))^(1/$E$8) - 1, "")</f>
        <v>2.2390108968294298E-2</v>
      </c>
      <c r="F805" s="162">
        <f ca="1">IFERROR(df_inflation[[#This Row],[3 yr. Annual Change in CPI]] + $F$8, "")</f>
        <v>4.2390108968294302E-2</v>
      </c>
    </row>
    <row r="806" spans="2:6" x14ac:dyDescent="0.25">
      <c r="B806" s="17">
        <v>41365</v>
      </c>
      <c r="C806" s="161">
        <v>231.797</v>
      </c>
      <c r="D806" s="13">
        <f>YEAR(df_inflation[[#This Row],[Calendar Date]])</f>
        <v>2013</v>
      </c>
      <c r="E806" s="162">
        <f ca="1">IFERROR( (df_inflation[[#This Row],[CPIAUCSL]] / OFFSET(df_inflation[[#This Row],[CPIAUCSL]], -36, 0))^(1/$E$8) - 1, "")</f>
        <v>2.1599706249811224E-2</v>
      </c>
      <c r="F806" s="162">
        <f ca="1">IFERROR(df_inflation[[#This Row],[3 yr. Annual Change in CPI]] + $F$8, "")</f>
        <v>4.1599706249811227E-2</v>
      </c>
    </row>
    <row r="807" spans="2:6" x14ac:dyDescent="0.25">
      <c r="B807" s="17">
        <v>41395</v>
      </c>
      <c r="C807" s="161">
        <v>231.893</v>
      </c>
      <c r="D807" s="13">
        <f>YEAR(df_inflation[[#This Row],[Calendar Date]])</f>
        <v>2013</v>
      </c>
      <c r="E807" s="162">
        <f ca="1">IFERROR( (df_inflation[[#This Row],[CPIAUCSL]] / OFFSET(df_inflation[[#This Row],[CPIAUCSL]], -36, 0))^(1/$E$8) - 1, "")</f>
        <v>2.1917805944330571E-2</v>
      </c>
      <c r="F807" s="162">
        <f ca="1">IFERROR(df_inflation[[#This Row],[3 yr. Annual Change in CPI]] + $F$8, "")</f>
        <v>4.1917805944330574E-2</v>
      </c>
    </row>
    <row r="808" spans="2:6" x14ac:dyDescent="0.25">
      <c r="B808" s="17">
        <v>41426</v>
      </c>
      <c r="C808" s="161">
        <v>232.44499999999999</v>
      </c>
      <c r="D808" s="13">
        <f>YEAR(df_inflation[[#This Row],[Calendar Date]])</f>
        <v>2013</v>
      </c>
      <c r="E808" s="162">
        <f ca="1">IFERROR( (df_inflation[[#This Row],[CPIAUCSL]] / OFFSET(df_inflation[[#This Row],[CPIAUCSL]], -36, 0))^(1/$E$8) - 1, "")</f>
        <v>2.2870834966923548E-2</v>
      </c>
      <c r="F808" s="162">
        <f ca="1">IFERROR(df_inflation[[#This Row],[3 yr. Annual Change in CPI]] + $F$8, "")</f>
        <v>4.2870834966923552E-2</v>
      </c>
    </row>
    <row r="809" spans="2:6" x14ac:dyDescent="0.25">
      <c r="B809" s="17">
        <v>41456</v>
      </c>
      <c r="C809" s="161">
        <v>232.9</v>
      </c>
      <c r="D809" s="13">
        <f>YEAR(df_inflation[[#This Row],[Calendar Date]])</f>
        <v>2013</v>
      </c>
      <c r="E809" s="162">
        <f ca="1">IFERROR( (df_inflation[[#This Row],[CPIAUCSL]] / OFFSET(df_inflation[[#This Row],[CPIAUCSL]], -36, 0))^(1/$E$8) - 1, "")</f>
        <v>2.2900849958256808E-2</v>
      </c>
      <c r="F809" s="162">
        <f ca="1">IFERROR(df_inflation[[#This Row],[3 yr. Annual Change in CPI]] + $F$8, "")</f>
        <v>4.2900849958256812E-2</v>
      </c>
    </row>
    <row r="810" spans="2:6" x14ac:dyDescent="0.25">
      <c r="B810" s="17">
        <v>41487</v>
      </c>
      <c r="C810" s="161">
        <v>233.45599999999999</v>
      </c>
      <c r="D810" s="13">
        <f>YEAR(df_inflation[[#This Row],[Calendar Date]])</f>
        <v>2013</v>
      </c>
      <c r="E810" s="162">
        <f ca="1">IFERROR( (df_inflation[[#This Row],[CPIAUCSL]] / OFFSET(df_inflation[[#This Row],[CPIAUCSL]], -36, 0))^(1/$E$8) - 1, "")</f>
        <v>2.3216002730287899E-2</v>
      </c>
      <c r="F810" s="162">
        <f ca="1">IFERROR(df_inflation[[#This Row],[3 yr. Annual Change in CPI]] + $F$8, "")</f>
        <v>4.3216002730287903E-2</v>
      </c>
    </row>
    <row r="811" spans="2:6" x14ac:dyDescent="0.25">
      <c r="B811" s="17">
        <v>41518</v>
      </c>
      <c r="C811" s="161">
        <v>233.54400000000001</v>
      </c>
      <c r="D811" s="13">
        <f>YEAR(df_inflation[[#This Row],[Calendar Date]])</f>
        <v>2013</v>
      </c>
      <c r="E811" s="162">
        <f ca="1">IFERROR( (df_inflation[[#This Row],[CPIAUCSL]] / OFFSET(df_inflation[[#This Row],[CPIAUCSL]], -36, 0))^(1/$E$8) - 1, "")</f>
        <v>2.2794158869375636E-2</v>
      </c>
      <c r="F811" s="162">
        <f ca="1">IFERROR(df_inflation[[#This Row],[3 yr. Annual Change in CPI]] + $F$8, "")</f>
        <v>4.279415886937564E-2</v>
      </c>
    </row>
    <row r="812" spans="2:6" x14ac:dyDescent="0.25">
      <c r="B812" s="17">
        <v>41548</v>
      </c>
      <c r="C812" s="161">
        <v>233.66900000000001</v>
      </c>
      <c r="D812" s="13">
        <f>YEAR(df_inflation[[#This Row],[Calendar Date]])</f>
        <v>2013</v>
      </c>
      <c r="E812" s="162">
        <f ca="1">IFERROR( (df_inflation[[#This Row],[CPIAUCSL]] / OFFSET(df_inflation[[#This Row],[CPIAUCSL]], -36, 0))^(1/$E$8) - 1, "")</f>
        <v>2.1792069469360742E-2</v>
      </c>
      <c r="F812" s="162">
        <f ca="1">IFERROR(df_inflation[[#This Row],[3 yr. Annual Change in CPI]] + $F$8, "")</f>
        <v>4.1792069469360746E-2</v>
      </c>
    </row>
    <row r="813" spans="2:6" x14ac:dyDescent="0.25">
      <c r="B813" s="17">
        <v>41579</v>
      </c>
      <c r="C813" s="161">
        <v>234.1</v>
      </c>
      <c r="D813" s="13">
        <f>YEAR(df_inflation[[#This Row],[Calendar Date]])</f>
        <v>2013</v>
      </c>
      <c r="E813" s="162">
        <f ca="1">IFERROR( (df_inflation[[#This Row],[CPIAUCSL]] / OFFSET(df_inflation[[#This Row],[CPIAUCSL]], -36, 0))^(1/$E$8) - 1, "")</f>
        <v>2.1557817655103007E-2</v>
      </c>
      <c r="F813" s="162">
        <f ca="1">IFERROR(df_inflation[[#This Row],[3 yr. Annual Change in CPI]] + $F$8, "")</f>
        <v>4.155781765510301E-2</v>
      </c>
    </row>
    <row r="814" spans="2:6" x14ac:dyDescent="0.25">
      <c r="B814" s="17">
        <v>41609</v>
      </c>
      <c r="C814" s="161">
        <v>234.71899999999999</v>
      </c>
      <c r="D814" s="13">
        <f>YEAR(df_inflation[[#This Row],[Calendar Date]])</f>
        <v>2013</v>
      </c>
      <c r="E814" s="162">
        <f ca="1">IFERROR( (df_inflation[[#This Row],[CPIAUCSL]] / OFFSET(df_inflation[[#This Row],[CPIAUCSL]], -36, 0))^(1/$E$8) - 1, "")</f>
        <v>2.1092143875866887E-2</v>
      </c>
      <c r="F814" s="162">
        <f ca="1">IFERROR(df_inflation[[#This Row],[3 yr. Annual Change in CPI]] + $F$8, "")</f>
        <v>4.1092143875866891E-2</v>
      </c>
    </row>
    <row r="815" spans="2:6" x14ac:dyDescent="0.25">
      <c r="B815" s="17">
        <v>41640</v>
      </c>
      <c r="C815" s="161">
        <v>235.28800000000001</v>
      </c>
      <c r="D815" s="13">
        <f>YEAR(df_inflation[[#This Row],[Calendar Date]])</f>
        <v>2014</v>
      </c>
      <c r="E815" s="162">
        <f ca="1">IFERROR( (df_inflation[[#This Row],[CPIAUCSL]] / OFFSET(df_inflation[[#This Row],[CPIAUCSL]], -36, 0))^(1/$E$8) - 1, "")</f>
        <v>2.0814256355893956E-2</v>
      </c>
      <c r="F815" s="162">
        <f ca="1">IFERROR(df_inflation[[#This Row],[3 yr. Annual Change in CPI]] + $F$8, "")</f>
        <v>4.081425635589396E-2</v>
      </c>
    </row>
    <row r="816" spans="2:6" x14ac:dyDescent="0.25">
      <c r="B816" s="17">
        <v>41671</v>
      </c>
      <c r="C816" s="161">
        <v>235.547</v>
      </c>
      <c r="D816" s="13">
        <f>YEAR(df_inflation[[#This Row],[Calendar Date]])</f>
        <v>2014</v>
      </c>
      <c r="E816" s="162">
        <f ca="1">IFERROR( (df_inflation[[#This Row],[CPIAUCSL]] / OFFSET(df_inflation[[#This Row],[CPIAUCSL]], -36, 0))^(1/$E$8) - 1, "")</f>
        <v>2.009682646279165E-2</v>
      </c>
      <c r="F816" s="162">
        <f ca="1">IFERROR(df_inflation[[#This Row],[3 yr. Annual Change in CPI]] + $F$8, "")</f>
        <v>4.0096826462791654E-2</v>
      </c>
    </row>
    <row r="817" spans="2:6" x14ac:dyDescent="0.25">
      <c r="B817" s="17">
        <v>41699</v>
      </c>
      <c r="C817" s="161">
        <v>236.02799999999999</v>
      </c>
      <c r="D817" s="13">
        <f>YEAR(df_inflation[[#This Row],[Calendar Date]])</f>
        <v>2014</v>
      </c>
      <c r="E817" s="162">
        <f ca="1">IFERROR( (df_inflation[[#This Row],[CPIAUCSL]] / OFFSET(df_inflation[[#This Row],[CPIAUCSL]], -36, 0))^(1/$E$8) - 1, "")</f>
        <v>1.9036396313521387E-2</v>
      </c>
      <c r="F817" s="162">
        <f ca="1">IFERROR(df_inflation[[#This Row],[3 yr. Annual Change in CPI]] + $F$8, "")</f>
        <v>3.903639631352139E-2</v>
      </c>
    </row>
    <row r="818" spans="2:6" x14ac:dyDescent="0.25">
      <c r="B818" s="17">
        <v>41730</v>
      </c>
      <c r="C818" s="161">
        <v>236.46799999999999</v>
      </c>
      <c r="D818" s="13">
        <f>YEAR(df_inflation[[#This Row],[Calendar Date]])</f>
        <v>2014</v>
      </c>
      <c r="E818" s="162">
        <f ca="1">IFERROR( (df_inflation[[#This Row],[CPIAUCSL]] / OFFSET(df_inflation[[#This Row],[CPIAUCSL]], -36, 0))^(1/$E$8) - 1, "")</f>
        <v>1.8078726196948169E-2</v>
      </c>
      <c r="F818" s="162">
        <f ca="1">IFERROR(df_inflation[[#This Row],[3 yr. Annual Change in CPI]] + $F$8, "")</f>
        <v>3.8078726196948173E-2</v>
      </c>
    </row>
    <row r="819" spans="2:6" x14ac:dyDescent="0.25">
      <c r="B819" s="17">
        <v>41760</v>
      </c>
      <c r="C819" s="161">
        <v>236.91800000000001</v>
      </c>
      <c r="D819" s="13">
        <f>YEAR(df_inflation[[#This Row],[Calendar Date]])</f>
        <v>2014</v>
      </c>
      <c r="E819" s="162">
        <f ca="1">IFERROR( (df_inflation[[#This Row],[CPIAUCSL]] / OFFSET(df_inflation[[#This Row],[CPIAUCSL]], -36, 0))^(1/$E$8) - 1, "")</f>
        <v>1.7645976491225124E-2</v>
      </c>
      <c r="F819" s="162">
        <f ca="1">IFERROR(df_inflation[[#This Row],[3 yr. Annual Change in CPI]] + $F$8, "")</f>
        <v>3.7645976491225128E-2</v>
      </c>
    </row>
    <row r="820" spans="2:6" x14ac:dyDescent="0.25">
      <c r="B820" s="17">
        <v>41791</v>
      </c>
      <c r="C820" s="161">
        <v>237.23099999999999</v>
      </c>
      <c r="D820" s="13">
        <f>YEAR(df_inflation[[#This Row],[Calendar Date]])</f>
        <v>2014</v>
      </c>
      <c r="E820" s="162">
        <f ca="1">IFERROR( (df_inflation[[#This Row],[CPIAUCSL]] / OFFSET(df_inflation[[#This Row],[CPIAUCSL]], -36, 0))^(1/$E$8) - 1, "")</f>
        <v>1.8093927572878199E-2</v>
      </c>
      <c r="F820" s="162">
        <f ca="1">IFERROR(df_inflation[[#This Row],[3 yr. Annual Change in CPI]] + $F$8, "")</f>
        <v>3.8093927572878203E-2</v>
      </c>
    </row>
    <row r="821" spans="2:6" x14ac:dyDescent="0.25">
      <c r="B821" s="17">
        <v>41821</v>
      </c>
      <c r="C821" s="161">
        <v>237.49799999999999</v>
      </c>
      <c r="D821" s="13">
        <f>YEAR(df_inflation[[#This Row],[Calendar Date]])</f>
        <v>2014</v>
      </c>
      <c r="E821" s="162">
        <f ca="1">IFERROR( (df_inflation[[#This Row],[CPIAUCSL]] / OFFSET(df_inflation[[#This Row],[CPIAUCSL]], -36, 0))^(1/$E$8) - 1, "")</f>
        <v>1.758780345935973E-2</v>
      </c>
      <c r="F821" s="162">
        <f ca="1">IFERROR(df_inflation[[#This Row],[3 yr. Annual Change in CPI]] + $F$8, "")</f>
        <v>3.7587803459359734E-2</v>
      </c>
    </row>
    <row r="822" spans="2:6" x14ac:dyDescent="0.25">
      <c r="B822" s="17">
        <v>41852</v>
      </c>
      <c r="C822" s="161">
        <v>237.46</v>
      </c>
      <c r="D822" s="13">
        <f>YEAR(df_inflation[[#This Row],[Calendar Date]])</f>
        <v>2014</v>
      </c>
      <c r="E822" s="162">
        <f ca="1">IFERROR( (df_inflation[[#This Row],[CPIAUCSL]] / OFFSET(df_inflation[[#This Row],[CPIAUCSL]], -36, 0))^(1/$E$8) - 1, "")</f>
        <v>1.6465849601468019E-2</v>
      </c>
      <c r="F822" s="162">
        <f ca="1">IFERROR(df_inflation[[#This Row],[3 yr. Annual Change in CPI]] + $F$8, "")</f>
        <v>3.6465849601468023E-2</v>
      </c>
    </row>
    <row r="823" spans="2:6" x14ac:dyDescent="0.25">
      <c r="B823" s="17">
        <v>41883</v>
      </c>
      <c r="C823" s="161">
        <v>237.477</v>
      </c>
      <c r="D823" s="13">
        <f>YEAR(df_inflation[[#This Row],[Calendar Date]])</f>
        <v>2014</v>
      </c>
      <c r="E823" s="162">
        <f ca="1">IFERROR( (df_inflation[[#This Row],[CPIAUCSL]] / OFFSET(df_inflation[[#This Row],[CPIAUCSL]], -36, 0))^(1/$E$8) - 1, "")</f>
        <v>1.5755383389236544E-2</v>
      </c>
      <c r="F823" s="162">
        <f ca="1">IFERROR(df_inflation[[#This Row],[3 yr. Annual Change in CPI]] + $F$8, "")</f>
        <v>3.5755383389236547E-2</v>
      </c>
    </row>
    <row r="824" spans="2:6" x14ac:dyDescent="0.25">
      <c r="B824" s="17">
        <v>41913</v>
      </c>
      <c r="C824" s="161">
        <v>237.43</v>
      </c>
      <c r="D824" s="13">
        <f>YEAR(df_inflation[[#This Row],[Calendar Date]])</f>
        <v>2014</v>
      </c>
      <c r="E824" s="162">
        <f ca="1">IFERROR( (df_inflation[[#This Row],[CPIAUCSL]] / OFFSET(df_inflation[[#This Row],[CPIAUCSL]], -36, 0))^(1/$E$8) - 1, "")</f>
        <v>1.5459870967641676E-2</v>
      </c>
      <c r="F824" s="162">
        <f ca="1">IFERROR(df_inflation[[#This Row],[3 yr. Annual Change in CPI]] + $F$8, "")</f>
        <v>3.545987096764168E-2</v>
      </c>
    </row>
    <row r="825" spans="2:6" x14ac:dyDescent="0.25">
      <c r="B825" s="17">
        <v>41944</v>
      </c>
      <c r="C825" s="161">
        <v>236.983</v>
      </c>
      <c r="D825" s="13">
        <f>YEAR(df_inflation[[#This Row],[Calendar Date]])</f>
        <v>2014</v>
      </c>
      <c r="E825" s="162">
        <f ca="1">IFERROR( (df_inflation[[#This Row],[CPIAUCSL]] / OFFSET(df_inflation[[#This Row],[CPIAUCSL]], -36, 0))^(1/$E$8) - 1, "")</f>
        <v>1.4197904527210259E-2</v>
      </c>
      <c r="F825" s="162">
        <f ca="1">IFERROR(df_inflation[[#This Row],[3 yr. Annual Change in CPI]] + $F$8, "")</f>
        <v>3.4197904527210263E-2</v>
      </c>
    </row>
    <row r="826" spans="2:6" x14ac:dyDescent="0.25">
      <c r="B826" s="17">
        <v>41974</v>
      </c>
      <c r="C826" s="161">
        <v>236.25200000000001</v>
      </c>
      <c r="D826" s="13">
        <f>YEAR(df_inflation[[#This Row],[Calendar Date]])</f>
        <v>2014</v>
      </c>
      <c r="E826" s="162">
        <f ca="1">IFERROR( (df_inflation[[#This Row],[CPIAUCSL]] / OFFSET(df_inflation[[#This Row],[CPIAUCSL]], -36, 0))^(1/$E$8) - 1, "")</f>
        <v>1.3073763277305694E-2</v>
      </c>
      <c r="F826" s="162">
        <f ca="1">IFERROR(df_inflation[[#This Row],[3 yr. Annual Change in CPI]] + $F$8, "")</f>
        <v>3.3073763277305698E-2</v>
      </c>
    </row>
    <row r="827" spans="2:6" x14ac:dyDescent="0.25">
      <c r="B827" s="17">
        <v>42005</v>
      </c>
      <c r="C827" s="161">
        <v>234.74700000000001</v>
      </c>
      <c r="D827" s="13">
        <f>YEAR(df_inflation[[#This Row],[Calendar Date]])</f>
        <v>2015</v>
      </c>
      <c r="E827" s="162">
        <f ca="1">IFERROR( (df_inflation[[#This Row],[CPIAUCSL]] / OFFSET(df_inflation[[#This Row],[CPIAUCSL]], -36, 0))^(1/$E$8) - 1, "")</f>
        <v>1.0001663006608208E-2</v>
      </c>
      <c r="F827" s="162">
        <f ca="1">IFERROR(df_inflation[[#This Row],[3 yr. Annual Change in CPI]] + $F$8, "")</f>
        <v>3.0001663006608208E-2</v>
      </c>
    </row>
    <row r="828" spans="2:6" x14ac:dyDescent="0.25">
      <c r="B828" s="17">
        <v>42036</v>
      </c>
      <c r="C828" s="161">
        <v>235.34200000000001</v>
      </c>
      <c r="D828" s="13">
        <f>YEAR(df_inflation[[#This Row],[Calendar Date]])</f>
        <v>2015</v>
      </c>
      <c r="E828" s="162">
        <f ca="1">IFERROR( (df_inflation[[#This Row],[CPIAUCSL]] / OFFSET(df_inflation[[#This Row],[CPIAUCSL]], -36, 0))^(1/$E$8) - 1, "")</f>
        <v>1.0135083561265468E-2</v>
      </c>
      <c r="F828" s="162">
        <f ca="1">IFERROR(df_inflation[[#This Row],[3 yr. Annual Change in CPI]] + $F$8, "")</f>
        <v>3.0135083561265468E-2</v>
      </c>
    </row>
    <row r="829" spans="2:6" x14ac:dyDescent="0.25">
      <c r="B829" s="17">
        <v>42064</v>
      </c>
      <c r="C829" s="161">
        <v>235.976</v>
      </c>
      <c r="D829" s="13">
        <f>YEAR(df_inflation[[#This Row],[Calendar Date]])</f>
        <v>2015</v>
      </c>
      <c r="E829" s="162">
        <f ca="1">IFERROR( (df_inflation[[#This Row],[CPIAUCSL]] / OFFSET(df_inflation[[#This Row],[CPIAUCSL]], -36, 0))^(1/$E$8) - 1, "")</f>
        <v>1.0336809988312767E-2</v>
      </c>
      <c r="F829" s="162">
        <f ca="1">IFERROR(df_inflation[[#This Row],[3 yr. Annual Change in CPI]] + $F$8, "")</f>
        <v>3.0336809988312768E-2</v>
      </c>
    </row>
    <row r="830" spans="2:6" x14ac:dyDescent="0.25">
      <c r="B830" s="17">
        <v>42095</v>
      </c>
      <c r="C830" s="161">
        <v>236.22200000000001</v>
      </c>
      <c r="D830" s="13">
        <f>YEAR(df_inflation[[#This Row],[Calendar Date]])</f>
        <v>2015</v>
      </c>
      <c r="E830" s="162">
        <f ca="1">IFERROR( (df_inflation[[#This Row],[CPIAUCSL]] / OFFSET(df_inflation[[#This Row],[CPIAUCSL]], -36, 0))^(1/$E$8) - 1, "")</f>
        <v>1.0128878856376922E-2</v>
      </c>
      <c r="F830" s="162">
        <f ca="1">IFERROR(df_inflation[[#This Row],[3 yr. Annual Change in CPI]] + $F$8, "")</f>
        <v>3.0128878856376922E-2</v>
      </c>
    </row>
    <row r="831" spans="2:6" x14ac:dyDescent="0.25">
      <c r="B831" s="17">
        <v>42125</v>
      </c>
      <c r="C831" s="161">
        <v>237.001</v>
      </c>
      <c r="D831" s="13">
        <f>YEAR(df_inflation[[#This Row],[Calendar Date]])</f>
        <v>2015</v>
      </c>
      <c r="E831" s="162">
        <f ca="1">IFERROR( (df_inflation[[#This Row],[CPIAUCSL]] / OFFSET(df_inflation[[#This Row],[CPIAUCSL]], -36, 0))^(1/$E$8) - 1, "")</f>
        <v>1.1936146670091574E-2</v>
      </c>
      <c r="F831" s="162">
        <f ca="1">IFERROR(df_inflation[[#This Row],[3 yr. Annual Change in CPI]] + $F$8, "")</f>
        <v>3.1936146670091578E-2</v>
      </c>
    </row>
    <row r="832" spans="2:6" x14ac:dyDescent="0.25">
      <c r="B832" s="17">
        <v>42156</v>
      </c>
      <c r="C832" s="161">
        <v>237.65700000000001</v>
      </c>
      <c r="D832" s="13">
        <f>YEAR(df_inflation[[#This Row],[Calendar Date]])</f>
        <v>2015</v>
      </c>
      <c r="E832" s="162">
        <f ca="1">IFERROR( (df_inflation[[#This Row],[CPIAUCSL]] / OFFSET(df_inflation[[#This Row],[CPIAUCSL]], -36, 0))^(1/$E$8) - 1, "")</f>
        <v>1.3148092604460926E-2</v>
      </c>
      <c r="F832" s="162">
        <f ca="1">IFERROR(df_inflation[[#This Row],[3 yr. Annual Change in CPI]] + $F$8, "")</f>
        <v>3.314809260446093E-2</v>
      </c>
    </row>
    <row r="833" spans="2:6" x14ac:dyDescent="0.25">
      <c r="B833" s="17">
        <v>42186</v>
      </c>
      <c r="C833" s="161">
        <v>238.03399999999999</v>
      </c>
      <c r="D833" s="13">
        <f>YEAR(df_inflation[[#This Row],[Calendar Date]])</f>
        <v>2015</v>
      </c>
      <c r="E833" s="162">
        <f ca="1">IFERROR( (df_inflation[[#This Row],[CPIAUCSL]] / OFFSET(df_inflation[[#This Row],[CPIAUCSL]], -36, 0))^(1/$E$8) - 1, "")</f>
        <v>1.3585966691923579E-2</v>
      </c>
      <c r="F833" s="162">
        <f ca="1">IFERROR(df_inflation[[#This Row],[3 yr. Annual Change in CPI]] + $F$8, "")</f>
        <v>3.3585966691923583E-2</v>
      </c>
    </row>
    <row r="834" spans="2:6" x14ac:dyDescent="0.25">
      <c r="B834" s="17">
        <v>42217</v>
      </c>
      <c r="C834" s="161">
        <v>238.03299999999999</v>
      </c>
      <c r="D834" s="13">
        <f>YEAR(df_inflation[[#This Row],[Calendar Date]])</f>
        <v>2015</v>
      </c>
      <c r="E834" s="162">
        <f ca="1">IFERROR( (df_inflation[[#This Row],[CPIAUCSL]] / OFFSET(df_inflation[[#This Row],[CPIAUCSL]], -36, 0))^(1/$E$8) - 1, "")</f>
        <v>1.1629299214952926E-2</v>
      </c>
      <c r="F834" s="162">
        <f ca="1">IFERROR(df_inflation[[#This Row],[3 yr. Annual Change in CPI]] + $F$8, "")</f>
        <v>3.162929921495293E-2</v>
      </c>
    </row>
    <row r="835" spans="2:6" x14ac:dyDescent="0.25">
      <c r="B835" s="17">
        <v>42248</v>
      </c>
      <c r="C835" s="161">
        <v>237.49799999999999</v>
      </c>
      <c r="D835" s="13">
        <f>YEAR(df_inflation[[#This Row],[Calendar Date]])</f>
        <v>2015</v>
      </c>
      <c r="E835" s="162">
        <f ca="1">IFERROR( (df_inflation[[#This Row],[CPIAUCSL]] / OFFSET(df_inflation[[#This Row],[CPIAUCSL]], -36, 0))^(1/$E$8) - 1, "")</f>
        <v>9.2682059090036795E-3</v>
      </c>
      <c r="F835" s="162">
        <f ca="1">IFERROR(df_inflation[[#This Row],[3 yr. Annual Change in CPI]] + $F$8, "")</f>
        <v>2.926820590900368E-2</v>
      </c>
    </row>
    <row r="836" spans="2:6" x14ac:dyDescent="0.25">
      <c r="B836" s="17">
        <v>42278</v>
      </c>
      <c r="C836" s="161">
        <v>237.733</v>
      </c>
      <c r="D836" s="13">
        <f>YEAR(df_inflation[[#This Row],[Calendar Date]])</f>
        <v>2015</v>
      </c>
      <c r="E836" s="162">
        <f ca="1">IFERROR( (df_inflation[[#This Row],[CPIAUCSL]] / OFFSET(df_inflation[[#This Row],[CPIAUCSL]], -36, 0))^(1/$E$8) - 1, "")</f>
        <v>8.6950465284689749E-3</v>
      </c>
      <c r="F836" s="162">
        <f ca="1">IFERROR(df_inflation[[#This Row],[3 yr. Annual Change in CPI]] + $F$8, "")</f>
        <v>2.8695046528468975E-2</v>
      </c>
    </row>
    <row r="837" spans="2:6" x14ac:dyDescent="0.25">
      <c r="B837" s="17">
        <v>42309</v>
      </c>
      <c r="C837" s="161">
        <v>238.017</v>
      </c>
      <c r="D837" s="13">
        <f>YEAR(df_inflation[[#This Row],[Calendar Date]])</f>
        <v>2015</v>
      </c>
      <c r="E837" s="162">
        <f ca="1">IFERROR( (df_inflation[[#This Row],[CPIAUCSL]] / OFFSET(df_inflation[[#This Row],[CPIAUCSL]], -36, 0))^(1/$E$8) - 1, "")</f>
        <v>9.6620617565099653E-3</v>
      </c>
      <c r="F837" s="162">
        <f ca="1">IFERROR(df_inflation[[#This Row],[3 yr. Annual Change in CPI]] + $F$8, "")</f>
        <v>2.9662061756509966E-2</v>
      </c>
    </row>
    <row r="838" spans="2:6" x14ac:dyDescent="0.25">
      <c r="B838" s="17">
        <v>42339</v>
      </c>
      <c r="C838" s="161">
        <v>237.761</v>
      </c>
      <c r="D838" s="13">
        <f>YEAR(df_inflation[[#This Row],[Calendar Date]])</f>
        <v>2015</v>
      </c>
      <c r="E838" s="162">
        <f ca="1">IFERROR( (df_inflation[[#This Row],[CPIAUCSL]] / OFFSET(df_inflation[[#This Row],[CPIAUCSL]], -36, 0))^(1/$E$8) - 1, "")</f>
        <v>9.3406892462188917E-3</v>
      </c>
      <c r="F838" s="162">
        <f ca="1">IFERROR(df_inflation[[#This Row],[3 yr. Annual Change in CPI]] + $F$8, "")</f>
        <v>2.9340689246218892E-2</v>
      </c>
    </row>
    <row r="839" spans="2:6" x14ac:dyDescent="0.25">
      <c r="B839" s="17">
        <v>42370</v>
      </c>
      <c r="C839" s="161">
        <v>237.65199999999999</v>
      </c>
      <c r="D839" s="13">
        <f>YEAR(df_inflation[[#This Row],[Calendar Date]])</f>
        <v>2016</v>
      </c>
      <c r="E839" s="162">
        <f ca="1">IFERROR( (df_inflation[[#This Row],[CPIAUCSL]] / OFFSET(df_inflation[[#This Row],[CPIAUCSL]], -36, 0))^(1/$E$8) - 1, "")</f>
        <v>8.5209738702143323E-3</v>
      </c>
      <c r="F839" s="162">
        <f ca="1">IFERROR(df_inflation[[#This Row],[3 yr. Annual Change in CPI]] + $F$8, "")</f>
        <v>2.8520973870214333E-2</v>
      </c>
    </row>
    <row r="840" spans="2:6" x14ac:dyDescent="0.25">
      <c r="B840" s="17">
        <v>42401</v>
      </c>
      <c r="C840" s="161">
        <v>237.33600000000001</v>
      </c>
      <c r="D840" s="13">
        <f>YEAR(df_inflation[[#This Row],[Calendar Date]])</f>
        <v>2016</v>
      </c>
      <c r="E840" s="162">
        <f ca="1">IFERROR( (df_inflation[[#This Row],[CPIAUCSL]] / OFFSET(df_inflation[[#This Row],[CPIAUCSL]], -36, 0))^(1/$E$8) - 1, "")</f>
        <v>6.2557620204222175E-3</v>
      </c>
      <c r="F840" s="162">
        <f ca="1">IFERROR(df_inflation[[#This Row],[3 yr. Annual Change in CPI]] + $F$8, "")</f>
        <v>2.6255762020422218E-2</v>
      </c>
    </row>
    <row r="841" spans="2:6" x14ac:dyDescent="0.25">
      <c r="B841" s="17">
        <v>42430</v>
      </c>
      <c r="C841" s="161">
        <v>238.08</v>
      </c>
      <c r="D841" s="13">
        <f>YEAR(df_inflation[[#This Row],[Calendar Date]])</f>
        <v>2016</v>
      </c>
      <c r="E841" s="162">
        <f ca="1">IFERROR( (df_inflation[[#This Row],[CPIAUCSL]] / OFFSET(df_inflation[[#This Row],[CPIAUCSL]], -36, 0))^(1/$E$8) - 1, "")</f>
        <v>8.2520623996686915E-3</v>
      </c>
      <c r="F841" s="162">
        <f ca="1">IFERROR(df_inflation[[#This Row],[3 yr. Annual Change in CPI]] + $F$8, "")</f>
        <v>2.8252062399668692E-2</v>
      </c>
    </row>
    <row r="842" spans="2:6" x14ac:dyDescent="0.25">
      <c r="B842" s="17">
        <v>42461</v>
      </c>
      <c r="C842" s="161">
        <v>238.99199999999999</v>
      </c>
      <c r="D842" s="13">
        <f>YEAR(df_inflation[[#This Row],[Calendar Date]])</f>
        <v>2016</v>
      </c>
      <c r="E842" s="162">
        <f ca="1">IFERROR( (df_inflation[[#This Row],[CPIAUCSL]] / OFFSET(df_inflation[[#This Row],[CPIAUCSL]], -36, 0))^(1/$E$8) - 1, "")</f>
        <v>1.0241451640192301E-2</v>
      </c>
      <c r="F842" s="162">
        <f ca="1">IFERROR(df_inflation[[#This Row],[3 yr. Annual Change in CPI]] + $F$8, "")</f>
        <v>3.0241451640192301E-2</v>
      </c>
    </row>
    <row r="843" spans="2:6" x14ac:dyDescent="0.25">
      <c r="B843" s="17">
        <v>42491</v>
      </c>
      <c r="C843" s="161">
        <v>239.55699999999999</v>
      </c>
      <c r="D843" s="13">
        <f>YEAR(df_inflation[[#This Row],[Calendar Date]])</f>
        <v>2016</v>
      </c>
      <c r="E843" s="162">
        <f ca="1">IFERROR( (df_inflation[[#This Row],[CPIAUCSL]] / OFFSET(df_inflation[[#This Row],[CPIAUCSL]], -36, 0))^(1/$E$8) - 1, "")</f>
        <v>1.0897390683222374E-2</v>
      </c>
      <c r="F843" s="162">
        <f ca="1">IFERROR(df_inflation[[#This Row],[3 yr. Annual Change in CPI]] + $F$8, "")</f>
        <v>3.0897390683222375E-2</v>
      </c>
    </row>
    <row r="844" spans="2:6" x14ac:dyDescent="0.25">
      <c r="B844" s="17">
        <v>42522</v>
      </c>
      <c r="C844" s="161">
        <v>240.22200000000001</v>
      </c>
      <c r="D844" s="13">
        <f>YEAR(df_inflation[[#This Row],[Calendar Date]])</f>
        <v>2016</v>
      </c>
      <c r="E844" s="162">
        <f ca="1">IFERROR( (df_inflation[[#This Row],[CPIAUCSL]] / OFFSET(df_inflation[[#This Row],[CPIAUCSL]], -36, 0))^(1/$E$8) - 1, "")</f>
        <v>1.1030343185519431E-2</v>
      </c>
      <c r="F844" s="162">
        <f ca="1">IFERROR(df_inflation[[#This Row],[3 yr. Annual Change in CPI]] + $F$8, "")</f>
        <v>3.1030343185519432E-2</v>
      </c>
    </row>
    <row r="845" spans="2:6" x14ac:dyDescent="0.25">
      <c r="B845" s="17">
        <v>42552</v>
      </c>
      <c r="C845" s="161">
        <v>240.101</v>
      </c>
      <c r="D845" s="13">
        <f>YEAR(df_inflation[[#This Row],[Calendar Date]])</f>
        <v>2016</v>
      </c>
      <c r="E845" s="162">
        <f ca="1">IFERROR( (df_inflation[[#This Row],[CPIAUCSL]] / OFFSET(df_inflation[[#This Row],[CPIAUCSL]], -36, 0))^(1/$E$8) - 1, "")</f>
        <v>1.0201851396607786E-2</v>
      </c>
      <c r="F845" s="162">
        <f ca="1">IFERROR(df_inflation[[#This Row],[3 yr. Annual Change in CPI]] + $F$8, "")</f>
        <v>3.0201851396607787E-2</v>
      </c>
    </row>
    <row r="846" spans="2:6" x14ac:dyDescent="0.25">
      <c r="B846" s="17">
        <v>42583</v>
      </c>
      <c r="C846" s="161">
        <v>240.54499999999999</v>
      </c>
      <c r="D846" s="13">
        <f>YEAR(df_inflation[[#This Row],[Calendar Date]])</f>
        <v>2016</v>
      </c>
      <c r="E846" s="162">
        <f ca="1">IFERROR( (df_inflation[[#This Row],[CPIAUCSL]] / OFFSET(df_inflation[[#This Row],[CPIAUCSL]], -36, 0))^(1/$E$8) - 1, "")</f>
        <v>1.0021064493095366E-2</v>
      </c>
      <c r="F846" s="162">
        <f ca="1">IFERROR(df_inflation[[#This Row],[3 yr. Annual Change in CPI]] + $F$8, "")</f>
        <v>3.0021064493095367E-2</v>
      </c>
    </row>
    <row r="847" spans="2:6" x14ac:dyDescent="0.25">
      <c r="B847" s="17">
        <v>42614</v>
      </c>
      <c r="C847" s="161">
        <v>241.17599999999999</v>
      </c>
      <c r="D847" s="13">
        <f>YEAR(df_inflation[[#This Row],[Calendar Date]])</f>
        <v>2016</v>
      </c>
      <c r="E847" s="162">
        <f ca="1">IFERROR( (df_inflation[[#This Row],[CPIAUCSL]] / OFFSET(df_inflation[[#This Row],[CPIAUCSL]], -36, 0))^(1/$E$8) - 1, "")</f>
        <v>1.0776472768772694E-2</v>
      </c>
      <c r="F847" s="162">
        <f ca="1">IFERROR(df_inflation[[#This Row],[3 yr. Annual Change in CPI]] + $F$8, "")</f>
        <v>3.0776472768772694E-2</v>
      </c>
    </row>
    <row r="848" spans="2:6" x14ac:dyDescent="0.25">
      <c r="B848" s="17">
        <v>42644</v>
      </c>
      <c r="C848" s="161">
        <v>241.74100000000001</v>
      </c>
      <c r="D848" s="13">
        <f>YEAR(df_inflation[[#This Row],[Calendar Date]])</f>
        <v>2016</v>
      </c>
      <c r="E848" s="162">
        <f ca="1">IFERROR( (df_inflation[[#This Row],[CPIAUCSL]] / OFFSET(df_inflation[[#This Row],[CPIAUCSL]], -36, 0))^(1/$E$8) - 1, "")</f>
        <v>1.1384759009981149E-2</v>
      </c>
      <c r="F848" s="162">
        <f ca="1">IFERROR(df_inflation[[#This Row],[3 yr. Annual Change in CPI]] + $F$8, "")</f>
        <v>3.1384759009981153E-2</v>
      </c>
    </row>
    <row r="849" spans="2:6" x14ac:dyDescent="0.25">
      <c r="B849" s="17">
        <v>42675</v>
      </c>
      <c r="C849" s="161">
        <v>242.02600000000001</v>
      </c>
      <c r="D849" s="13">
        <f>YEAR(df_inflation[[#This Row],[Calendar Date]])</f>
        <v>2016</v>
      </c>
      <c r="E849" s="162">
        <f ca="1">IFERROR( (df_inflation[[#This Row],[CPIAUCSL]] / OFFSET(df_inflation[[#This Row],[CPIAUCSL]], -36, 0))^(1/$E$8) - 1, "")</f>
        <v>1.1160749575612527E-2</v>
      </c>
      <c r="F849" s="162">
        <f ca="1">IFERROR(df_inflation[[#This Row],[3 yr. Annual Change in CPI]] + $F$8, "")</f>
        <v>3.1160749575612528E-2</v>
      </c>
    </row>
    <row r="850" spans="2:6" x14ac:dyDescent="0.25">
      <c r="B850" s="17">
        <v>42705</v>
      </c>
      <c r="C850" s="161">
        <v>242.637</v>
      </c>
      <c r="D850" s="13">
        <f>YEAR(df_inflation[[#This Row],[Calendar Date]])</f>
        <v>2016</v>
      </c>
      <c r="E850" s="162">
        <f ca="1">IFERROR( (df_inflation[[#This Row],[CPIAUCSL]] / OFFSET(df_inflation[[#This Row],[CPIAUCSL]], -36, 0))^(1/$E$8) - 1, "")</f>
        <v>1.1120526877046011E-2</v>
      </c>
      <c r="F850" s="162">
        <f ca="1">IFERROR(df_inflation[[#This Row],[3 yr. Annual Change in CPI]] + $F$8, "")</f>
        <v>3.1120526877046011E-2</v>
      </c>
    </row>
    <row r="851" spans="2:6" x14ac:dyDescent="0.25">
      <c r="B851" s="17">
        <v>42736</v>
      </c>
      <c r="C851" s="161">
        <v>243.61799999999999</v>
      </c>
      <c r="D851" s="13">
        <f>YEAR(df_inflation[[#This Row],[Calendar Date]])</f>
        <v>2017</v>
      </c>
      <c r="E851" s="162">
        <f ca="1">IFERROR( (df_inflation[[#This Row],[CPIAUCSL]] / OFFSET(df_inflation[[#This Row],[CPIAUCSL]], -36, 0))^(1/$E$8) - 1, "")</f>
        <v>1.1664549417016667E-2</v>
      </c>
      <c r="F851" s="162">
        <f ca="1">IFERROR(df_inflation[[#This Row],[3 yr. Annual Change in CPI]] + $F$8, "")</f>
        <v>3.1664549417016671E-2</v>
      </c>
    </row>
    <row r="852" spans="2:6" x14ac:dyDescent="0.25">
      <c r="B852" s="17">
        <v>42767</v>
      </c>
      <c r="C852" s="161">
        <v>244.006</v>
      </c>
      <c r="D852" s="13">
        <f>YEAR(df_inflation[[#This Row],[Calendar Date]])</f>
        <v>2017</v>
      </c>
      <c r="E852" s="162">
        <f ca="1">IFERROR( (df_inflation[[#This Row],[CPIAUCSL]] / OFFSET(df_inflation[[#This Row],[CPIAUCSL]], -36, 0))^(1/$E$8) - 1, "")</f>
        <v>1.183021199372547E-2</v>
      </c>
      <c r="F852" s="162">
        <f ca="1">IFERROR(df_inflation[[#This Row],[3 yr. Annual Change in CPI]] + $F$8, "")</f>
        <v>3.1830211993725474E-2</v>
      </c>
    </row>
    <row r="853" spans="2:6" x14ac:dyDescent="0.25">
      <c r="B853" s="17">
        <v>42795</v>
      </c>
      <c r="C853" s="161">
        <v>243.892</v>
      </c>
      <c r="D853" s="13">
        <f>YEAR(df_inflation[[#This Row],[Calendar Date]])</f>
        <v>2017</v>
      </c>
      <c r="E853" s="162">
        <f ca="1">IFERROR( (df_inflation[[#This Row],[CPIAUCSL]] / OFFSET(df_inflation[[#This Row],[CPIAUCSL]], -36, 0))^(1/$E$8) - 1, "")</f>
        <v>1.0984916728918215E-2</v>
      </c>
      <c r="F853" s="162">
        <f ca="1">IFERROR(df_inflation[[#This Row],[3 yr. Annual Change in CPI]] + $F$8, "")</f>
        <v>3.0984916728918215E-2</v>
      </c>
    </row>
    <row r="854" spans="2:6" x14ac:dyDescent="0.25">
      <c r="B854" s="17">
        <v>42826</v>
      </c>
      <c r="C854" s="161">
        <v>244.19300000000001</v>
      </c>
      <c r="D854" s="13">
        <f>YEAR(df_inflation[[#This Row],[Calendar Date]])</f>
        <v>2017</v>
      </c>
      <c r="E854" s="162">
        <f ca="1">IFERROR( (df_inflation[[#This Row],[CPIAUCSL]] / OFFSET(df_inflation[[#This Row],[CPIAUCSL]], -36, 0))^(1/$E$8) - 1, "")</f>
        <v>1.0772949473222715E-2</v>
      </c>
      <c r="F854" s="162">
        <f ca="1">IFERROR(df_inflation[[#This Row],[3 yr. Annual Change in CPI]] + $F$8, "")</f>
        <v>3.0772949473222715E-2</v>
      </c>
    </row>
    <row r="855" spans="2:6" x14ac:dyDescent="0.25">
      <c r="B855" s="17">
        <v>42856</v>
      </c>
      <c r="C855" s="161">
        <v>244.00399999999999</v>
      </c>
      <c r="D855" s="13">
        <f>YEAR(df_inflation[[#This Row],[Calendar Date]])</f>
        <v>2017</v>
      </c>
      <c r="E855" s="162">
        <f ca="1">IFERROR( (df_inflation[[#This Row],[CPIAUCSL]] / OFFSET(df_inflation[[#This Row],[CPIAUCSL]], -36, 0))^(1/$E$8) - 1, "")</f>
        <v>9.8719186886386812E-3</v>
      </c>
      <c r="F855" s="162">
        <f ca="1">IFERROR(df_inflation[[#This Row],[3 yr. Annual Change in CPI]] + $F$8, "")</f>
        <v>2.9871918688638682E-2</v>
      </c>
    </row>
    <row r="856" spans="2:6" x14ac:dyDescent="0.25">
      <c r="B856" s="17">
        <v>42887</v>
      </c>
      <c r="C856" s="161">
        <v>244.16300000000001</v>
      </c>
      <c r="D856" s="13">
        <f>YEAR(df_inflation[[#This Row],[Calendar Date]])</f>
        <v>2017</v>
      </c>
      <c r="E856" s="162">
        <f ca="1">IFERROR( (df_inflation[[#This Row],[CPIAUCSL]] / OFFSET(df_inflation[[#This Row],[CPIAUCSL]], -36, 0))^(1/$E$8) - 1, "")</f>
        <v>9.6467949161147537E-3</v>
      </c>
      <c r="F856" s="162">
        <f ca="1">IFERROR(df_inflation[[#This Row],[3 yr. Annual Change in CPI]] + $F$8, "")</f>
        <v>2.9646794916114754E-2</v>
      </c>
    </row>
    <row r="857" spans="2:6" x14ac:dyDescent="0.25">
      <c r="B857" s="17">
        <v>42917</v>
      </c>
      <c r="C857" s="161">
        <v>244.24299999999999</v>
      </c>
      <c r="D857" s="13">
        <f>YEAR(df_inflation[[#This Row],[Calendar Date]])</f>
        <v>2017</v>
      </c>
      <c r="E857" s="162">
        <f ca="1">IFERROR( (df_inflation[[#This Row],[CPIAUCSL]] / OFFSET(df_inflation[[#This Row],[CPIAUCSL]], -36, 0))^(1/$E$8) - 1, "")</f>
        <v>9.3785148780742844E-3</v>
      </c>
      <c r="F857" s="162">
        <f ca="1">IFERROR(df_inflation[[#This Row],[3 yr. Annual Change in CPI]] + $F$8, "")</f>
        <v>2.9378514878074285E-2</v>
      </c>
    </row>
    <row r="858" spans="2:6" x14ac:dyDescent="0.25">
      <c r="B858" s="17">
        <v>42948</v>
      </c>
      <c r="C858" s="161">
        <v>245.18299999999999</v>
      </c>
      <c r="D858" s="13">
        <f>YEAR(df_inflation[[#This Row],[Calendar Date]])</f>
        <v>2017</v>
      </c>
      <c r="E858" s="162">
        <f ca="1">IFERROR( (df_inflation[[#This Row],[CPIAUCSL]] / OFFSET(df_inflation[[#This Row],[CPIAUCSL]], -36, 0))^(1/$E$8) - 1, "")</f>
        <v>1.0725672768806538E-2</v>
      </c>
      <c r="F858" s="162">
        <f ca="1">IFERROR(df_inflation[[#This Row],[3 yr. Annual Change in CPI]] + $F$8, "")</f>
        <v>3.0725672768806538E-2</v>
      </c>
    </row>
    <row r="859" spans="2:6" x14ac:dyDescent="0.25">
      <c r="B859" s="17">
        <v>42979</v>
      </c>
      <c r="C859" s="161">
        <v>246.435</v>
      </c>
      <c r="D859" s="13">
        <f>YEAR(df_inflation[[#This Row],[Calendar Date]])</f>
        <v>2017</v>
      </c>
      <c r="E859" s="162">
        <f ca="1">IFERROR( (df_inflation[[#This Row],[CPIAUCSL]] / OFFSET(df_inflation[[#This Row],[CPIAUCSL]], -36, 0))^(1/$E$8) - 1, "")</f>
        <v>1.2418979735191016E-2</v>
      </c>
      <c r="F859" s="162">
        <f ca="1">IFERROR(df_inflation[[#This Row],[3 yr. Annual Change in CPI]] + $F$8, "")</f>
        <v>3.241897973519102E-2</v>
      </c>
    </row>
    <row r="860" spans="2:6" x14ac:dyDescent="0.25">
      <c r="B860" s="17">
        <v>43009</v>
      </c>
      <c r="C860" s="161">
        <v>246.626</v>
      </c>
      <c r="D860" s="13">
        <f>YEAR(df_inflation[[#This Row],[Calendar Date]])</f>
        <v>2017</v>
      </c>
      <c r="E860" s="162">
        <f ca="1">IFERROR( (df_inflation[[#This Row],[CPIAUCSL]] / OFFSET(df_inflation[[#This Row],[CPIAUCSL]], -36, 0))^(1/$E$8) - 1, "")</f>
        <v>1.2747288055737993E-2</v>
      </c>
      <c r="F860" s="162">
        <f ca="1">IFERROR(df_inflation[[#This Row],[3 yr. Annual Change in CPI]] + $F$8, "")</f>
        <v>3.2747288055737997E-2</v>
      </c>
    </row>
    <row r="861" spans="2:6" x14ac:dyDescent="0.25">
      <c r="B861" s="17">
        <v>43040</v>
      </c>
      <c r="C861" s="161">
        <v>247.28399999999999</v>
      </c>
      <c r="D861" s="13">
        <f>YEAR(df_inflation[[#This Row],[Calendar Date]])</f>
        <v>2017</v>
      </c>
      <c r="E861" s="162">
        <f ca="1">IFERROR( (df_inflation[[#This Row],[CPIAUCSL]] / OFFSET(df_inflation[[#This Row],[CPIAUCSL]], -36, 0))^(1/$E$8) - 1, "")</f>
        <v>1.4284077942385398E-2</v>
      </c>
      <c r="F861" s="162">
        <f ca="1">IFERROR(df_inflation[[#This Row],[3 yr. Annual Change in CPI]] + $F$8, "")</f>
        <v>3.4284077942385402E-2</v>
      </c>
    </row>
    <row r="862" spans="2:6" x14ac:dyDescent="0.25">
      <c r="B862" s="17">
        <v>43070</v>
      </c>
      <c r="C862" s="161">
        <v>247.80500000000001</v>
      </c>
      <c r="D862" s="13">
        <f>YEAR(df_inflation[[#This Row],[Calendar Date]])</f>
        <v>2017</v>
      </c>
      <c r="E862" s="162">
        <f ca="1">IFERROR( (df_inflation[[#This Row],[CPIAUCSL]] / OFFSET(df_inflation[[#This Row],[CPIAUCSL]], -36, 0))^(1/$E$8) - 1, "")</f>
        <v>1.6041679592522895E-2</v>
      </c>
      <c r="F862" s="162">
        <f ca="1">IFERROR(df_inflation[[#This Row],[3 yr. Annual Change in CPI]] + $F$8, "")</f>
        <v>3.6041679592522899E-2</v>
      </c>
    </row>
    <row r="863" spans="2:6" x14ac:dyDescent="0.25">
      <c r="B863" s="17">
        <v>43101</v>
      </c>
      <c r="C863" s="161">
        <v>248.85900000000001</v>
      </c>
      <c r="D863" s="13">
        <f>YEAR(df_inflation[[#This Row],[Calendar Date]])</f>
        <v>2018</v>
      </c>
      <c r="E863" s="162">
        <f ca="1">IFERROR( (df_inflation[[#This Row],[CPIAUCSL]] / OFFSET(df_inflation[[#This Row],[CPIAUCSL]], -36, 0))^(1/$E$8) - 1, "")</f>
        <v>1.964994531046238E-2</v>
      </c>
      <c r="F863" s="162">
        <f ca="1">IFERROR(df_inflation[[#This Row],[3 yr. Annual Change in CPI]] + $F$8, "")</f>
        <v>3.9649945310462384E-2</v>
      </c>
    </row>
    <row r="864" spans="2:6" x14ac:dyDescent="0.25">
      <c r="B864" s="17">
        <v>43132</v>
      </c>
      <c r="C864" s="161">
        <v>249.529</v>
      </c>
      <c r="D864" s="13">
        <f>YEAR(df_inflation[[#This Row],[Calendar Date]])</f>
        <v>2018</v>
      </c>
      <c r="E864" s="162">
        <f ca="1">IFERROR( (df_inflation[[#This Row],[CPIAUCSL]] / OFFSET(df_inflation[[#This Row],[CPIAUCSL]], -36, 0))^(1/$E$8) - 1, "")</f>
        <v>1.9703387583426712E-2</v>
      </c>
      <c r="F864" s="162">
        <f ca="1">IFERROR(df_inflation[[#This Row],[3 yr. Annual Change in CPI]] + $F$8, "")</f>
        <v>3.9703387583426716E-2</v>
      </c>
    </row>
    <row r="865" spans="2:6" x14ac:dyDescent="0.25">
      <c r="B865" s="17">
        <v>43160</v>
      </c>
      <c r="C865" s="161">
        <v>249.577</v>
      </c>
      <c r="D865" s="13">
        <f>YEAR(df_inflation[[#This Row],[Calendar Date]])</f>
        <v>2018</v>
      </c>
      <c r="E865" s="162">
        <f ca="1">IFERROR( (df_inflation[[#This Row],[CPIAUCSL]] / OFFSET(df_inflation[[#This Row],[CPIAUCSL]], -36, 0))^(1/$E$8) - 1, "")</f>
        <v>1.8854672823614083E-2</v>
      </c>
      <c r="F865" s="162">
        <f ca="1">IFERROR(df_inflation[[#This Row],[3 yr. Annual Change in CPI]] + $F$8, "")</f>
        <v>3.8854672823614086E-2</v>
      </c>
    </row>
    <row r="866" spans="2:6" x14ac:dyDescent="0.25">
      <c r="B866" s="17">
        <v>43191</v>
      </c>
      <c r="C866" s="161">
        <v>250.227</v>
      </c>
      <c r="D866" s="13">
        <f>YEAR(df_inflation[[#This Row],[Calendar Date]])</f>
        <v>2018</v>
      </c>
      <c r="E866" s="162">
        <f ca="1">IFERROR( (df_inflation[[#This Row],[CPIAUCSL]] / OFFSET(df_inflation[[#This Row],[CPIAUCSL]], -36, 0))^(1/$E$8) - 1, "")</f>
        <v>1.9384304173273748E-2</v>
      </c>
      <c r="F866" s="162">
        <f ca="1">IFERROR(df_inflation[[#This Row],[3 yr. Annual Change in CPI]] + $F$8, "")</f>
        <v>3.9384304173273751E-2</v>
      </c>
    </row>
    <row r="867" spans="2:6" x14ac:dyDescent="0.25">
      <c r="B867" s="17">
        <v>43221</v>
      </c>
      <c r="C867" s="161">
        <v>250.792</v>
      </c>
      <c r="D867" s="13">
        <f>YEAR(df_inflation[[#This Row],[Calendar Date]])</f>
        <v>2018</v>
      </c>
      <c r="E867" s="162">
        <f ca="1">IFERROR( (df_inflation[[#This Row],[CPIAUCSL]] / OFFSET(df_inflation[[#This Row],[CPIAUCSL]], -36, 0))^(1/$E$8) - 1, "")</f>
        <v>1.9032026676734759E-2</v>
      </c>
      <c r="F867" s="162">
        <f ca="1">IFERROR(df_inflation[[#This Row],[3 yr. Annual Change in CPI]] + $F$8, "")</f>
        <v>3.9032026676734763E-2</v>
      </c>
    </row>
    <row r="868" spans="2:6" x14ac:dyDescent="0.25">
      <c r="B868" s="17">
        <v>43252</v>
      </c>
      <c r="C868" s="161">
        <v>251.018</v>
      </c>
      <c r="D868" s="13">
        <f>YEAR(df_inflation[[#This Row],[Calendar Date]])</f>
        <v>2018</v>
      </c>
      <c r="E868" s="162">
        <f ca="1">IFERROR( (df_inflation[[#This Row],[CPIAUCSL]] / OFFSET(df_inflation[[#This Row],[CPIAUCSL]], -36, 0))^(1/$E$8) - 1, "")</f>
        <v>1.8399282781027537E-2</v>
      </c>
      <c r="F868" s="162">
        <f ca="1">IFERROR(df_inflation[[#This Row],[3 yr. Annual Change in CPI]] + $F$8, "")</f>
        <v>3.8399282781027541E-2</v>
      </c>
    </row>
    <row r="869" spans="2:6" x14ac:dyDescent="0.25">
      <c r="B869" s="17">
        <v>43282</v>
      </c>
      <c r="C869" s="161">
        <v>251.214</v>
      </c>
      <c r="D869" s="13">
        <f>YEAR(df_inflation[[#This Row],[Calendar Date]])</f>
        <v>2018</v>
      </c>
      <c r="E869" s="162">
        <f ca="1">IFERROR( (df_inflation[[#This Row],[CPIAUCSL]] / OFFSET(df_inflation[[#This Row],[CPIAUCSL]], -36, 0))^(1/$E$8) - 1, "")</f>
        <v>1.8126202674910941E-2</v>
      </c>
      <c r="F869" s="162">
        <f ca="1">IFERROR(df_inflation[[#This Row],[3 yr. Annual Change in CPI]] + $F$8, "")</f>
        <v>3.8126202674910945E-2</v>
      </c>
    </row>
    <row r="870" spans="2:6" x14ac:dyDescent="0.25">
      <c r="B870" s="17">
        <v>43313</v>
      </c>
      <c r="C870" s="161">
        <v>251.66300000000001</v>
      </c>
      <c r="D870" s="13">
        <f>YEAR(df_inflation[[#This Row],[Calendar Date]])</f>
        <v>2018</v>
      </c>
      <c r="E870" s="162">
        <f ca="1">IFERROR( (df_inflation[[#This Row],[CPIAUCSL]] / OFFSET(df_inflation[[#This Row],[CPIAUCSL]], -36, 0))^(1/$E$8) - 1, "")</f>
        <v>1.8733840952572578E-2</v>
      </c>
      <c r="F870" s="162">
        <f ca="1">IFERROR(df_inflation[[#This Row],[3 yr. Annual Change in CPI]] + $F$8, "")</f>
        <v>3.8733840952572582E-2</v>
      </c>
    </row>
    <row r="871" spans="2:6" x14ac:dyDescent="0.25">
      <c r="B871" s="17">
        <v>43344</v>
      </c>
      <c r="C871" s="161">
        <v>252.18199999999999</v>
      </c>
      <c r="D871" s="13">
        <f>YEAR(df_inflation[[#This Row],[Calendar Date]])</f>
        <v>2018</v>
      </c>
      <c r="E871" s="162">
        <f ca="1">IFERROR( (df_inflation[[#This Row],[CPIAUCSL]] / OFFSET(df_inflation[[#This Row],[CPIAUCSL]], -36, 0))^(1/$E$8) - 1, "")</f>
        <v>2.0198567351151109E-2</v>
      </c>
      <c r="F871" s="162">
        <f ca="1">IFERROR(df_inflation[[#This Row],[3 yr. Annual Change in CPI]] + $F$8, "")</f>
        <v>4.0198567351151113E-2</v>
      </c>
    </row>
    <row r="872" spans="2:6" x14ac:dyDescent="0.25">
      <c r="B872" s="17">
        <v>43374</v>
      </c>
      <c r="C872" s="161">
        <v>252.77199999999999</v>
      </c>
      <c r="D872" s="13">
        <f>YEAR(df_inflation[[#This Row],[Calendar Date]])</f>
        <v>2018</v>
      </c>
      <c r="E872" s="162">
        <f ca="1">IFERROR( (df_inflation[[#This Row],[CPIAUCSL]] / OFFSET(df_inflation[[#This Row],[CPIAUCSL]], -36, 0))^(1/$E$8) - 1, "")</f>
        <v>2.0657030174222379E-2</v>
      </c>
      <c r="F872" s="162">
        <f ca="1">IFERROR(df_inflation[[#This Row],[3 yr. Annual Change in CPI]] + $F$8, "")</f>
        <v>4.0657030174222383E-2</v>
      </c>
    </row>
    <row r="873" spans="2:6" x14ac:dyDescent="0.25">
      <c r="B873" s="17">
        <v>43405</v>
      </c>
      <c r="C873" s="161">
        <v>252.59399999999999</v>
      </c>
      <c r="D873" s="13">
        <f>YEAR(df_inflation[[#This Row],[Calendar Date]])</f>
        <v>2018</v>
      </c>
      <c r="E873" s="162">
        <f ca="1">IFERROR( (df_inflation[[#This Row],[CPIAUCSL]] / OFFSET(df_inflation[[#This Row],[CPIAUCSL]], -36, 0))^(1/$E$8) - 1, "")</f>
        <v>2.0011381592270672E-2</v>
      </c>
      <c r="F873" s="162">
        <f ca="1">IFERROR(df_inflation[[#This Row],[3 yr. Annual Change in CPI]] + $F$8, "")</f>
        <v>4.0011381592270676E-2</v>
      </c>
    </row>
    <row r="874" spans="2:6" x14ac:dyDescent="0.25">
      <c r="B874" s="17">
        <v>43435</v>
      </c>
      <c r="C874" s="161">
        <v>252.767</v>
      </c>
      <c r="D874" s="13">
        <f>YEAR(df_inflation[[#This Row],[Calendar Date]])</f>
        <v>2018</v>
      </c>
      <c r="E874" s="162">
        <f ca="1">IFERROR( (df_inflation[[#This Row],[CPIAUCSL]] / OFFSET(df_inflation[[#This Row],[CPIAUCSL]], -36, 0))^(1/$E$8) - 1, "")</f>
        <v>2.0610233060291083E-2</v>
      </c>
      <c r="F874" s="162">
        <f ca="1">IFERROR(df_inflation[[#This Row],[3 yr. Annual Change in CPI]] + $F$8, "")</f>
        <v>4.0610233060291087E-2</v>
      </c>
    </row>
    <row r="875" spans="2:6" x14ac:dyDescent="0.25">
      <c r="B875" s="17">
        <v>43466</v>
      </c>
      <c r="C875" s="161">
        <v>252.56100000000001</v>
      </c>
      <c r="D875" s="13">
        <f>YEAR(df_inflation[[#This Row],[Calendar Date]])</f>
        <v>2019</v>
      </c>
      <c r="E875" s="162">
        <f ca="1">IFERROR( (df_inflation[[#This Row],[CPIAUCSL]] / OFFSET(df_inflation[[#This Row],[CPIAUCSL]], -36, 0))^(1/$E$8) - 1, "")</f>
        <v>2.0488868151366413E-2</v>
      </c>
      <c r="F875" s="162">
        <f ca="1">IFERROR(df_inflation[[#This Row],[3 yr. Annual Change in CPI]] + $F$8, "")</f>
        <v>4.0488868151366417E-2</v>
      </c>
    </row>
    <row r="876" spans="2:6" x14ac:dyDescent="0.25">
      <c r="B876" s="17">
        <v>43497</v>
      </c>
      <c r="C876" s="161">
        <v>253.31899999999999</v>
      </c>
      <c r="D876" s="13">
        <f>YEAR(df_inflation[[#This Row],[Calendar Date]])</f>
        <v>2019</v>
      </c>
      <c r="E876" s="162">
        <f ca="1">IFERROR( (df_inflation[[#This Row],[CPIAUCSL]] / OFFSET(df_inflation[[#This Row],[CPIAUCSL]], -36, 0))^(1/$E$8) - 1, "")</f>
        <v>2.1961924424541035E-2</v>
      </c>
      <c r="F876" s="162">
        <f ca="1">IFERROR(df_inflation[[#This Row],[3 yr. Annual Change in CPI]] + $F$8, "")</f>
        <v>4.1961924424541039E-2</v>
      </c>
    </row>
    <row r="877" spans="2:6" x14ac:dyDescent="0.25">
      <c r="B877" s="17">
        <v>43525</v>
      </c>
      <c r="C877" s="161">
        <v>254.27699999999999</v>
      </c>
      <c r="D877" s="13">
        <f>YEAR(df_inflation[[#This Row],[Calendar Date]])</f>
        <v>2019</v>
      </c>
      <c r="E877" s="162">
        <f ca="1">IFERROR( (df_inflation[[#This Row],[CPIAUCSL]] / OFFSET(df_inflation[[#This Row],[CPIAUCSL]], -36, 0))^(1/$E$8) - 1, "")</f>
        <v>2.2181590439123156E-2</v>
      </c>
      <c r="F877" s="162">
        <f ca="1">IFERROR(df_inflation[[#This Row],[3 yr. Annual Change in CPI]] + $F$8, "")</f>
        <v>4.2181590439123159E-2</v>
      </c>
    </row>
    <row r="878" spans="2:6" x14ac:dyDescent="0.25">
      <c r="B878" s="17">
        <v>43556</v>
      </c>
      <c r="C878" s="161">
        <v>255.233</v>
      </c>
      <c r="D878" s="13">
        <f>YEAR(df_inflation[[#This Row],[Calendar Date]])</f>
        <v>2019</v>
      </c>
      <c r="E878" s="162">
        <f ca="1">IFERROR( (df_inflation[[#This Row],[CPIAUCSL]] / OFFSET(df_inflation[[#This Row],[CPIAUCSL]], -36, 0))^(1/$E$8) - 1, "")</f>
        <v>2.215750217957746E-2</v>
      </c>
      <c r="F878" s="162">
        <f ca="1">IFERROR(df_inflation[[#This Row],[3 yr. Annual Change in CPI]] + $F$8, "")</f>
        <v>4.2157502179577463E-2</v>
      </c>
    </row>
    <row r="879" spans="2:6" x14ac:dyDescent="0.25">
      <c r="B879" s="17">
        <v>43586</v>
      </c>
      <c r="C879" s="161">
        <v>255.29599999999999</v>
      </c>
      <c r="D879" s="13">
        <f>YEAR(df_inflation[[#This Row],[Calendar Date]])</f>
        <v>2019</v>
      </c>
      <c r="E879" s="162">
        <f ca="1">IFERROR( (df_inflation[[#This Row],[CPIAUCSL]] / OFFSET(df_inflation[[#This Row],[CPIAUCSL]], -36, 0))^(1/$E$8) - 1, "")</f>
        <v>2.1437304330193419E-2</v>
      </c>
      <c r="F879" s="162">
        <f ca="1">IFERROR(df_inflation[[#This Row],[3 yr. Annual Change in CPI]] + $F$8, "")</f>
        <v>4.1437304330193422E-2</v>
      </c>
    </row>
    <row r="880" spans="2:6" x14ac:dyDescent="0.25">
      <c r="B880" s="17">
        <v>43617</v>
      </c>
      <c r="C880" s="161">
        <v>255.21299999999999</v>
      </c>
      <c r="D880" s="13">
        <f>YEAR(df_inflation[[#This Row],[Calendar Date]])</f>
        <v>2019</v>
      </c>
      <c r="E880" s="162">
        <f ca="1">IFERROR( (df_inflation[[#This Row],[CPIAUCSL]] / OFFSET(df_inflation[[#This Row],[CPIAUCSL]], -36, 0))^(1/$E$8) - 1, "")</f>
        <v>2.0383290393761078E-2</v>
      </c>
      <c r="F880" s="162">
        <f ca="1">IFERROR(df_inflation[[#This Row],[3 yr. Annual Change in CPI]] + $F$8, "")</f>
        <v>4.0383290393761082E-2</v>
      </c>
    </row>
    <row r="881" spans="2:6" x14ac:dyDescent="0.25">
      <c r="B881" s="17">
        <v>43647</v>
      </c>
      <c r="C881" s="161">
        <v>255.80199999999999</v>
      </c>
      <c r="D881" s="13">
        <f>YEAR(df_inflation[[#This Row],[Calendar Date]])</f>
        <v>2019</v>
      </c>
      <c r="E881" s="162">
        <f ca="1">IFERROR( (df_inflation[[#This Row],[CPIAUCSL]] / OFFSET(df_inflation[[#This Row],[CPIAUCSL]], -36, 0))^(1/$E$8) - 1, "")</f>
        <v>2.1339171952480251E-2</v>
      </c>
      <c r="F881" s="162">
        <f ca="1">IFERROR(df_inflation[[#This Row],[3 yr. Annual Change in CPI]] + $F$8, "")</f>
        <v>4.1339171952480255E-2</v>
      </c>
    </row>
    <row r="882" spans="2:6" x14ac:dyDescent="0.25">
      <c r="B882" s="17">
        <v>43678</v>
      </c>
      <c r="C882" s="161">
        <v>256.036</v>
      </c>
      <c r="D882" s="13">
        <f>YEAR(df_inflation[[#This Row],[Calendar Date]])</f>
        <v>2019</v>
      </c>
      <c r="E882" s="162">
        <f ca="1">IFERROR( (df_inflation[[#This Row],[CPIAUCSL]] / OFFSET(df_inflation[[#This Row],[CPIAUCSL]], -36, 0))^(1/$E$8) - 1, "")</f>
        <v>2.1021529650769422E-2</v>
      </c>
      <c r="F882" s="162">
        <f ca="1">IFERROR(df_inflation[[#This Row],[3 yr. Annual Change in CPI]] + $F$8, "")</f>
        <v>4.1021529650769425E-2</v>
      </c>
    </row>
    <row r="883" spans="2:6" x14ac:dyDescent="0.25">
      <c r="B883" s="17">
        <v>43709</v>
      </c>
      <c r="C883" s="161">
        <v>256.43</v>
      </c>
      <c r="D883" s="13">
        <f>YEAR(df_inflation[[#This Row],[Calendar Date]])</f>
        <v>2019</v>
      </c>
      <c r="E883" s="162">
        <f ca="1">IFERROR( (df_inflation[[#This Row],[CPIAUCSL]] / OFFSET(df_inflation[[#This Row],[CPIAUCSL]], -36, 0))^(1/$E$8) - 1, "")</f>
        <v>2.0653309549764076E-2</v>
      </c>
      <c r="F883" s="162">
        <f ca="1">IFERROR(df_inflation[[#This Row],[3 yr. Annual Change in CPI]] + $F$8, "")</f>
        <v>4.065330954976408E-2</v>
      </c>
    </row>
    <row r="884" spans="2:6" x14ac:dyDescent="0.25">
      <c r="B884" s="17">
        <v>43739</v>
      </c>
      <c r="C884" s="161">
        <v>257.15499999999997</v>
      </c>
      <c r="D884" s="13">
        <f>YEAR(df_inflation[[#This Row],[Calendar Date]])</f>
        <v>2019</v>
      </c>
      <c r="E884" s="162">
        <f ca="1">IFERROR( (df_inflation[[#This Row],[CPIAUCSL]] / OFFSET(df_inflation[[#This Row],[CPIAUCSL]], -36, 0))^(1/$E$8) - 1, "")</f>
        <v>2.0817765481523587E-2</v>
      </c>
      <c r="F884" s="162">
        <f ca="1">IFERROR(df_inflation[[#This Row],[3 yr. Annual Change in CPI]] + $F$8, "")</f>
        <v>4.0817765481523591E-2</v>
      </c>
    </row>
    <row r="885" spans="2:6" x14ac:dyDescent="0.25">
      <c r="B885" s="17">
        <v>43770</v>
      </c>
      <c r="C885" s="161">
        <v>257.87900000000002</v>
      </c>
      <c r="D885" s="13">
        <f>YEAR(df_inflation[[#This Row],[Calendar Date]])</f>
        <v>2019</v>
      </c>
      <c r="E885" s="162">
        <f ca="1">IFERROR( (df_inflation[[#This Row],[CPIAUCSL]] / OFFSET(df_inflation[[#This Row],[CPIAUCSL]], -36, 0))^(1/$E$8) - 1, "")</f>
        <v>2.1373654540849607E-2</v>
      </c>
      <c r="F885" s="162">
        <f ca="1">IFERROR(df_inflation[[#This Row],[3 yr. Annual Change in CPI]] + $F$8, "")</f>
        <v>4.1373654540849611E-2</v>
      </c>
    </row>
    <row r="886" spans="2:6" x14ac:dyDescent="0.25">
      <c r="B886" s="17">
        <v>43800</v>
      </c>
      <c r="C886" s="161">
        <v>258.63</v>
      </c>
      <c r="D886" s="13">
        <f>YEAR(df_inflation[[#This Row],[Calendar Date]])</f>
        <v>2019</v>
      </c>
      <c r="E886" s="162">
        <f ca="1">IFERROR( (df_inflation[[#This Row],[CPIAUCSL]] / OFFSET(df_inflation[[#This Row],[CPIAUCSL]], -36, 0))^(1/$E$8) - 1, "")</f>
        <v>2.1505299472486472E-2</v>
      </c>
      <c r="F886" s="162">
        <f ca="1">IFERROR(df_inflation[[#This Row],[3 yr. Annual Change in CPI]] + $F$8, "")</f>
        <v>4.1505299472486476E-2</v>
      </c>
    </row>
    <row r="887" spans="2:6" x14ac:dyDescent="0.25">
      <c r="B887" s="17">
        <v>43831</v>
      </c>
      <c r="C887" s="161">
        <v>259.12700000000001</v>
      </c>
      <c r="D887" s="13">
        <f>YEAR(df_inflation[[#This Row],[Calendar Date]])</f>
        <v>2020</v>
      </c>
      <c r="E887" s="162">
        <f ca="1">IFERROR( (df_inflation[[#This Row],[CPIAUCSL]] / OFFSET(df_inflation[[#This Row],[CPIAUCSL]], -36, 0))^(1/$E$8) - 1, "")</f>
        <v>2.0785356202361216E-2</v>
      </c>
      <c r="F887" s="162">
        <f ca="1">IFERROR(df_inflation[[#This Row],[3 yr. Annual Change in CPI]] + $F$8, "")</f>
        <v>4.078535620236122E-2</v>
      </c>
    </row>
    <row r="888" spans="2:6" x14ac:dyDescent="0.25">
      <c r="B888" s="17">
        <v>43862</v>
      </c>
      <c r="C888" s="161">
        <v>259.25</v>
      </c>
      <c r="D888" s="13">
        <f>YEAR(df_inflation[[#This Row],[Calendar Date]])</f>
        <v>2020</v>
      </c>
      <c r="E888" s="162">
        <f ca="1">IFERROR( (df_inflation[[#This Row],[CPIAUCSL]] / OFFSET(df_inflation[[#This Row],[CPIAUCSL]], -36, 0))^(1/$E$8) - 1, "")</f>
        <v>2.040541156910991E-2</v>
      </c>
      <c r="F888" s="162">
        <f ca="1">IFERROR(df_inflation[[#This Row],[3 yr. Annual Change in CPI]] + $F$8, "")</f>
        <v>4.0405411569109914E-2</v>
      </c>
    </row>
    <row r="889" spans="2:6" x14ac:dyDescent="0.25">
      <c r="B889" s="17">
        <v>43891</v>
      </c>
      <c r="C889" s="161">
        <v>258.07600000000002</v>
      </c>
      <c r="D889" s="13">
        <f>YEAR(df_inflation[[#This Row],[Calendar Date]])</f>
        <v>2020</v>
      </c>
      <c r="E889" s="162">
        <f ca="1">IFERROR( (df_inflation[[#This Row],[CPIAUCSL]] / OFFSET(df_inflation[[#This Row],[CPIAUCSL]], -36, 0))^(1/$E$8) - 1, "")</f>
        <v>1.9021517468218008E-2</v>
      </c>
      <c r="F889" s="162">
        <f ca="1">IFERROR(df_inflation[[#This Row],[3 yr. Annual Change in CPI]] + $F$8, "")</f>
        <v>3.9021517468218012E-2</v>
      </c>
    </row>
    <row r="890" spans="2:6" x14ac:dyDescent="0.25">
      <c r="B890" s="17">
        <v>43922</v>
      </c>
      <c r="C890" s="161">
        <v>256.03199999999998</v>
      </c>
      <c r="D890" s="13">
        <f>YEAR(df_inflation[[#This Row],[Calendar Date]])</f>
        <v>2020</v>
      </c>
      <c r="E890" s="162">
        <f ca="1">IFERROR( (df_inflation[[#This Row],[CPIAUCSL]] / OFFSET(df_inflation[[#This Row],[CPIAUCSL]], -36, 0))^(1/$E$8) - 1, "")</f>
        <v>1.5906360598439084E-2</v>
      </c>
      <c r="F890" s="162">
        <f ca="1">IFERROR(df_inflation[[#This Row],[3 yr. Annual Change in CPI]] + $F$8, "")</f>
        <v>3.5906360598439088E-2</v>
      </c>
    </row>
    <row r="891" spans="2:6" x14ac:dyDescent="0.25">
      <c r="B891" s="17">
        <v>43952</v>
      </c>
      <c r="C891" s="161">
        <v>255.80199999999999</v>
      </c>
      <c r="D891" s="13">
        <f>YEAR(df_inflation[[#This Row],[Calendar Date]])</f>
        <v>2020</v>
      </c>
      <c r="E891" s="162">
        <f ca="1">IFERROR( (df_inflation[[#This Row],[CPIAUCSL]] / OFFSET(df_inflation[[#This Row],[CPIAUCSL]], -36, 0))^(1/$E$8) - 1, "")</f>
        <v>1.5864217846891737E-2</v>
      </c>
      <c r="F891" s="162">
        <f ca="1">IFERROR(df_inflation[[#This Row],[3 yr. Annual Change in CPI]] + $F$8, "")</f>
        <v>3.5864217846891741E-2</v>
      </c>
    </row>
    <row r="892" spans="2:6" x14ac:dyDescent="0.25">
      <c r="B892" s="17">
        <v>43983</v>
      </c>
      <c r="C892" s="161">
        <v>257.04199999999997</v>
      </c>
      <c r="D892" s="13">
        <f>YEAR(df_inflation[[#This Row],[Calendar Date]])</f>
        <v>2020</v>
      </c>
      <c r="E892" s="162">
        <f ca="1">IFERROR( (df_inflation[[#This Row],[CPIAUCSL]] / OFFSET(df_inflation[[#This Row],[CPIAUCSL]], -36, 0))^(1/$E$8) - 1, "")</f>
        <v>1.7282124218852557E-2</v>
      </c>
      <c r="F892" s="162">
        <f ca="1">IFERROR(df_inflation[[#This Row],[3 yr. Annual Change in CPI]] + $F$8, "")</f>
        <v>3.7282124218852561E-2</v>
      </c>
    </row>
    <row r="893" spans="2:6" x14ac:dyDescent="0.25">
      <c r="B893" s="17">
        <v>44013</v>
      </c>
      <c r="C893" s="161">
        <v>258.35199999999998</v>
      </c>
      <c r="D893" s="13">
        <f>YEAR(df_inflation[[#This Row],[Calendar Date]])</f>
        <v>2020</v>
      </c>
      <c r="E893" s="162">
        <f ca="1">IFERROR( (df_inflation[[#This Row],[CPIAUCSL]] / OFFSET(df_inflation[[#This Row],[CPIAUCSL]], -36, 0))^(1/$E$8) - 1, "")</f>
        <v>1.8896101965536038E-2</v>
      </c>
      <c r="F893" s="162">
        <f ca="1">IFERROR(df_inflation[[#This Row],[3 yr. Annual Change in CPI]] + $F$8, "")</f>
        <v>3.8896101965536042E-2</v>
      </c>
    </row>
    <row r="894" spans="2:6" x14ac:dyDescent="0.25">
      <c r="B894" s="17">
        <v>44044</v>
      </c>
      <c r="C894" s="161">
        <v>259.31599999999997</v>
      </c>
      <c r="D894" s="13">
        <f>YEAR(df_inflation[[#This Row],[Calendar Date]])</f>
        <v>2020</v>
      </c>
      <c r="E894" s="162">
        <f ca="1">IFERROR( (df_inflation[[#This Row],[CPIAUCSL]] / OFFSET(df_inflation[[#This Row],[CPIAUCSL]], -36, 0))^(1/$E$8) - 1, "")</f>
        <v>1.885642011179578E-2</v>
      </c>
      <c r="F894" s="162">
        <f ca="1">IFERROR(df_inflation[[#This Row],[3 yr. Annual Change in CPI]] + $F$8, "")</f>
        <v>3.8856420111795784E-2</v>
      </c>
    </row>
    <row r="895" spans="2:6" x14ac:dyDescent="0.25">
      <c r="B895" s="17">
        <v>44075</v>
      </c>
      <c r="C895" s="161">
        <v>259.99700000000001</v>
      </c>
      <c r="D895" s="13">
        <f>YEAR(df_inflation[[#This Row],[Calendar Date]])</f>
        <v>2020</v>
      </c>
      <c r="E895" s="162">
        <f ca="1">IFERROR( (df_inflation[[#This Row],[CPIAUCSL]] / OFFSET(df_inflation[[#This Row],[CPIAUCSL]], -36, 0))^(1/$E$8) - 1, "")</f>
        <v>1.801766960514084E-2</v>
      </c>
      <c r="F895" s="162">
        <f ca="1">IFERROR(df_inflation[[#This Row],[3 yr. Annual Change in CPI]] + $F$8, "")</f>
        <v>3.8017669605140844E-2</v>
      </c>
    </row>
    <row r="896" spans="2:6" x14ac:dyDescent="0.25">
      <c r="B896" s="17">
        <v>44105</v>
      </c>
      <c r="C896" s="161">
        <v>260.31900000000002</v>
      </c>
      <c r="D896" s="13">
        <f>YEAR(df_inflation[[#This Row],[Calendar Date]])</f>
        <v>2020</v>
      </c>
      <c r="E896" s="162">
        <f ca="1">IFERROR( (df_inflation[[#This Row],[CPIAUCSL]] / OFFSET(df_inflation[[#This Row],[CPIAUCSL]], -36, 0))^(1/$E$8) - 1, "")</f>
        <v>1.8174781366905091E-2</v>
      </c>
      <c r="F896" s="162">
        <f ca="1">IFERROR(df_inflation[[#This Row],[3 yr. Annual Change in CPI]] + $F$8, "")</f>
        <v>3.8174781366905094E-2</v>
      </c>
    </row>
    <row r="897" spans="2:6" x14ac:dyDescent="0.25">
      <c r="B897" s="17">
        <v>44136</v>
      </c>
      <c r="C897" s="161">
        <v>260.911</v>
      </c>
      <c r="D897" s="13">
        <f>YEAR(df_inflation[[#This Row],[Calendar Date]])</f>
        <v>2020</v>
      </c>
      <c r="E897" s="162">
        <f ca="1">IFERROR( (df_inflation[[#This Row],[CPIAUCSL]] / OFFSET(df_inflation[[#This Row],[CPIAUCSL]], -36, 0))^(1/$E$8) - 1, "")</f>
        <v>1.8041441902698852E-2</v>
      </c>
      <c r="F897" s="162">
        <f ca="1">IFERROR(df_inflation[[#This Row],[3 yr. Annual Change in CPI]] + $F$8, "")</f>
        <v>3.8041441902698855E-2</v>
      </c>
    </row>
    <row r="898" spans="2:6" x14ac:dyDescent="0.25">
      <c r="B898" s="17">
        <v>44166</v>
      </c>
      <c r="C898" s="161">
        <v>262.04500000000002</v>
      </c>
      <c r="D898" s="13">
        <f>YEAR(df_inflation[[#This Row],[Calendar Date]])</f>
        <v>2020</v>
      </c>
      <c r="E898" s="162">
        <f ca="1">IFERROR( (df_inflation[[#This Row],[CPIAUCSL]] / OFFSET(df_inflation[[#This Row],[CPIAUCSL]], -36, 0))^(1/$E$8) - 1, "")</f>
        <v>1.8799220894881286E-2</v>
      </c>
      <c r="F898" s="162">
        <f ca="1">IFERROR(df_inflation[[#This Row],[3 yr. Annual Change in CPI]] + $F$8, "")</f>
        <v>3.8799220894881289E-2</v>
      </c>
    </row>
    <row r="899" spans="2:6" x14ac:dyDescent="0.25">
      <c r="B899" s="17">
        <v>44197</v>
      </c>
      <c r="C899" s="161">
        <v>262.63900000000001</v>
      </c>
      <c r="D899" s="13">
        <f>YEAR(df_inflation[[#This Row],[Calendar Date]])</f>
        <v>2021</v>
      </c>
      <c r="E899" s="162">
        <f ca="1">IFERROR( (df_inflation[[#This Row],[CPIAUCSL]] / OFFSET(df_inflation[[#This Row],[CPIAUCSL]], -36, 0))^(1/$E$8) - 1, "")</f>
        <v>1.8127000127046156E-2</v>
      </c>
      <c r="F899" s="162">
        <f ca="1">IFERROR(df_inflation[[#This Row],[3 yr. Annual Change in CPI]] + $F$8, "")</f>
        <v>3.8127000127046159E-2</v>
      </c>
    </row>
    <row r="900" spans="2:6" x14ac:dyDescent="0.25">
      <c r="B900" s="17">
        <v>44228</v>
      </c>
      <c r="C900" s="161">
        <v>263.57299999999998</v>
      </c>
      <c r="D900" s="13">
        <f>YEAR(df_inflation[[#This Row],[Calendar Date]])</f>
        <v>2021</v>
      </c>
      <c r="E900" s="162">
        <f ca="1">IFERROR( (df_inflation[[#This Row],[CPIAUCSL]] / OFFSET(df_inflation[[#This Row],[CPIAUCSL]], -36, 0))^(1/$E$8) - 1, "")</f>
        <v>1.841932390780654E-2</v>
      </c>
      <c r="F900" s="162">
        <f ca="1">IFERROR(df_inflation[[#This Row],[3 yr. Annual Change in CPI]] + $F$8, "")</f>
        <v>3.8419323907806543E-2</v>
      </c>
    </row>
    <row r="901" spans="2:6" x14ac:dyDescent="0.25">
      <c r="B901" s="17">
        <v>44256</v>
      </c>
      <c r="C901" s="161">
        <v>264.84699999999998</v>
      </c>
      <c r="D901" s="13">
        <f>YEAR(df_inflation[[#This Row],[Calendar Date]])</f>
        <v>2021</v>
      </c>
      <c r="E901" s="162">
        <f ca="1">IFERROR( (df_inflation[[#This Row],[CPIAUCSL]] / OFFSET(df_inflation[[#This Row],[CPIAUCSL]], -36, 0))^(1/$E$8) - 1, "")</f>
        <v>1.999215760986317E-2</v>
      </c>
      <c r="F901" s="162">
        <f ca="1">IFERROR(df_inflation[[#This Row],[3 yr. Annual Change in CPI]] + $F$8, "")</f>
        <v>3.9992157609863174E-2</v>
      </c>
    </row>
    <row r="902" spans="2:6" x14ac:dyDescent="0.25">
      <c r="B902" s="17">
        <v>44287</v>
      </c>
      <c r="C902" s="161">
        <v>266.625</v>
      </c>
      <c r="D902" s="13">
        <f>YEAR(df_inflation[[#This Row],[Calendar Date]])</f>
        <v>2021</v>
      </c>
      <c r="E902" s="162">
        <f ca="1">IFERROR( (df_inflation[[#This Row],[CPIAUCSL]] / OFFSET(df_inflation[[#This Row],[CPIAUCSL]], -36, 0))^(1/$E$8) - 1, "")</f>
        <v>2.1383645888707781E-2</v>
      </c>
      <c r="F902" s="162">
        <f ca="1">IFERROR(df_inflation[[#This Row],[3 yr. Annual Change in CPI]] + $F$8, "")</f>
        <v>4.1383645888707785E-2</v>
      </c>
    </row>
    <row r="903" spans="2:6" x14ac:dyDescent="0.25">
      <c r="B903" s="17">
        <v>44317</v>
      </c>
      <c r="C903" s="161">
        <v>268.404</v>
      </c>
      <c r="D903" s="13">
        <f>YEAR(df_inflation[[#This Row],[Calendar Date]])</f>
        <v>2021</v>
      </c>
      <c r="E903" s="162">
        <f ca="1">IFERROR( (df_inflation[[#This Row],[CPIAUCSL]] / OFFSET(df_inflation[[#This Row],[CPIAUCSL]], -36, 0))^(1/$E$8) - 1, "")</f>
        <v>2.2880976402133157E-2</v>
      </c>
      <c r="F903" s="162">
        <f ca="1">IFERROR(df_inflation[[#This Row],[3 yr. Annual Change in CPI]] + $F$8, "")</f>
        <v>4.2880976402133161E-2</v>
      </c>
    </row>
    <row r="904" spans="2:6" x14ac:dyDescent="0.25">
      <c r="B904" s="17">
        <v>44348</v>
      </c>
      <c r="C904" s="161">
        <v>270.70999999999998</v>
      </c>
      <c r="D904" s="13">
        <f>YEAR(df_inflation[[#This Row],[Calendar Date]])</f>
        <v>2021</v>
      </c>
      <c r="E904" s="162">
        <f ca="1">IFERROR( (df_inflation[[#This Row],[CPIAUCSL]] / OFFSET(df_inflation[[#This Row],[CPIAUCSL]], -36, 0))^(1/$E$8) - 1, "")</f>
        <v>2.549404934927324E-2</v>
      </c>
      <c r="F904" s="162">
        <f ca="1">IFERROR(df_inflation[[#This Row],[3 yr. Annual Change in CPI]] + $F$8, "")</f>
        <v>4.5494049349273244E-2</v>
      </c>
    </row>
    <row r="905" spans="2:6" x14ac:dyDescent="0.25">
      <c r="B905" s="17">
        <v>44378</v>
      </c>
      <c r="C905" s="161">
        <v>271.96499999999997</v>
      </c>
      <c r="D905" s="13">
        <f>YEAR(df_inflation[[#This Row],[Calendar Date]])</f>
        <v>2021</v>
      </c>
      <c r="E905" s="162">
        <f ca="1">IFERROR( (df_inflation[[#This Row],[CPIAUCSL]] / OFFSET(df_inflation[[#This Row],[CPIAUCSL]], -36, 0))^(1/$E$8) - 1, "")</f>
        <v>2.6809140606143478E-2</v>
      </c>
      <c r="F905" s="162">
        <f ca="1">IFERROR(df_inflation[[#This Row],[3 yr. Annual Change in CPI]] + $F$8, "")</f>
        <v>4.6809140606143482E-2</v>
      </c>
    </row>
    <row r="906" spans="2:6" x14ac:dyDescent="0.25">
      <c r="B906" s="17">
        <v>44409</v>
      </c>
      <c r="C906" s="161">
        <v>272.75200000000001</v>
      </c>
      <c r="D906" s="13">
        <f>YEAR(df_inflation[[#This Row],[Calendar Date]])</f>
        <v>2021</v>
      </c>
      <c r="E906" s="162">
        <f ca="1">IFERROR( (df_inflation[[#This Row],[CPIAUCSL]] / OFFSET(df_inflation[[#This Row],[CPIAUCSL]], -36, 0))^(1/$E$8) - 1, "")</f>
        <v>2.7187024700255913E-2</v>
      </c>
      <c r="F906" s="162">
        <f ca="1">IFERROR(df_inflation[[#This Row],[3 yr. Annual Change in CPI]] + $F$8, "")</f>
        <v>4.7187024700255917E-2</v>
      </c>
    </row>
    <row r="907" spans="2:6" x14ac:dyDescent="0.25">
      <c r="B907" s="17">
        <v>44440</v>
      </c>
      <c r="C907" s="161">
        <v>273.94200000000001</v>
      </c>
      <c r="D907" s="13">
        <f>YEAR(df_inflation[[#This Row],[Calendar Date]])</f>
        <v>2021</v>
      </c>
      <c r="E907" s="162">
        <f ca="1">IFERROR( (df_inflation[[#This Row],[CPIAUCSL]] / OFFSET(df_inflation[[#This Row],[CPIAUCSL]], -36, 0))^(1/$E$8) - 1, "")</f>
        <v>2.7972537344513215E-2</v>
      </c>
      <c r="F907" s="162">
        <f ca="1">IFERROR(df_inflation[[#This Row],[3 yr. Annual Change in CPI]] + $F$8, "")</f>
        <v>4.7972537344513219E-2</v>
      </c>
    </row>
    <row r="908" spans="2:6" x14ac:dyDescent="0.25">
      <c r="B908" s="17">
        <v>44470</v>
      </c>
      <c r="C908" s="161">
        <v>276.52800000000002</v>
      </c>
      <c r="D908" s="13">
        <f>YEAR(df_inflation[[#This Row],[Calendar Date]])</f>
        <v>2021</v>
      </c>
      <c r="E908" s="162">
        <f ca="1">IFERROR( (df_inflation[[#This Row],[CPIAUCSL]] / OFFSET(df_inflation[[#This Row],[CPIAUCSL]], -36, 0))^(1/$E$8) - 1, "")</f>
        <v>3.0394145939691253E-2</v>
      </c>
      <c r="F908" s="162">
        <f ca="1">IFERROR(df_inflation[[#This Row],[3 yr. Annual Change in CPI]] + $F$8, "")</f>
        <v>5.0394145939691257E-2</v>
      </c>
    </row>
    <row r="909" spans="2:6" x14ac:dyDescent="0.25">
      <c r="B909" s="17">
        <v>44501</v>
      </c>
      <c r="C909" s="161">
        <v>278.82400000000001</v>
      </c>
      <c r="D909" s="13">
        <f>YEAR(df_inflation[[#This Row],[Calendar Date]])</f>
        <v>2021</v>
      </c>
      <c r="E909" s="162">
        <f ca="1">IFERROR( (df_inflation[[#This Row],[CPIAUCSL]] / OFFSET(df_inflation[[#This Row],[CPIAUCSL]], -36, 0))^(1/$E$8) - 1, "")</f>
        <v>3.3480708631679734E-2</v>
      </c>
      <c r="F909" s="162">
        <f ca="1">IFERROR(df_inflation[[#This Row],[3 yr. Annual Change in CPI]] + $F$8, "")</f>
        <v>5.3480708631679738E-2</v>
      </c>
    </row>
    <row r="910" spans="2:6" x14ac:dyDescent="0.25">
      <c r="B910" s="17">
        <v>44531</v>
      </c>
      <c r="C910" s="161">
        <v>280.80599999999998</v>
      </c>
      <c r="D910" s="13">
        <f>YEAR(df_inflation[[#This Row],[Calendar Date]])</f>
        <v>2021</v>
      </c>
      <c r="E910" s="162">
        <f ca="1">IFERROR( (df_inflation[[#This Row],[CPIAUCSL]] / OFFSET(df_inflation[[#This Row],[CPIAUCSL]], -36, 0))^(1/$E$8) - 1, "")</f>
        <v>3.568734514536942E-2</v>
      </c>
      <c r="F910" s="162">
        <f ca="1">IFERROR(df_inflation[[#This Row],[3 yr. Annual Change in CPI]] + $F$8, "")</f>
        <v>5.5687345145369424E-2</v>
      </c>
    </row>
    <row r="911" spans="2:6" x14ac:dyDescent="0.25">
      <c r="B911" s="17">
        <v>44562</v>
      </c>
      <c r="C911" s="161">
        <v>282.54199999999997</v>
      </c>
      <c r="D911" s="13">
        <f>YEAR(df_inflation[[#This Row],[Calendar Date]])</f>
        <v>2022</v>
      </c>
      <c r="E911" s="162">
        <f ca="1">IFERROR( (df_inflation[[#This Row],[CPIAUCSL]] / OFFSET(df_inflation[[#This Row],[CPIAUCSL]], -36, 0))^(1/$E$8) - 1, "")</f>
        <v>3.8099325496104619E-2</v>
      </c>
      <c r="F911" s="162">
        <f ca="1">IFERROR(df_inflation[[#This Row],[3 yr. Annual Change in CPI]] + $F$8, "")</f>
        <v>5.8099325496104623E-2</v>
      </c>
    </row>
    <row r="912" spans="2:6" x14ac:dyDescent="0.25">
      <c r="B912" s="17">
        <v>44593</v>
      </c>
      <c r="C912" s="161">
        <v>284.52499999999998</v>
      </c>
      <c r="D912" s="13">
        <f>YEAR(df_inflation[[#This Row],[Calendar Date]])</f>
        <v>2022</v>
      </c>
      <c r="E912" s="162">
        <f ca="1">IFERROR( (df_inflation[[#This Row],[CPIAUCSL]] / OFFSET(df_inflation[[#This Row],[CPIAUCSL]], -36, 0))^(1/$E$8) - 1, "")</f>
        <v>3.948339382766819E-2</v>
      </c>
      <c r="F912" s="162">
        <f ca="1">IFERROR(df_inflation[[#This Row],[3 yr. Annual Change in CPI]] + $F$8, "")</f>
        <v>5.9483393827668193E-2</v>
      </c>
    </row>
    <row r="913" spans="2:6" x14ac:dyDescent="0.25">
      <c r="B913" s="17">
        <v>44621</v>
      </c>
      <c r="C913" s="161">
        <v>287.46699999999998</v>
      </c>
      <c r="D913" s="13">
        <f>YEAR(df_inflation[[#This Row],[Calendar Date]])</f>
        <v>2022</v>
      </c>
      <c r="E913" s="162">
        <f ca="1">IFERROR( (df_inflation[[#This Row],[CPIAUCSL]] / OFFSET(df_inflation[[#This Row],[CPIAUCSL]], -36, 0))^(1/$E$8) - 1, "")</f>
        <v>4.1742316461868212E-2</v>
      </c>
      <c r="F913" s="162">
        <f ca="1">IFERROR(df_inflation[[#This Row],[3 yr. Annual Change in CPI]] + $F$8, "")</f>
        <v>6.1742316461868216E-2</v>
      </c>
    </row>
    <row r="914" spans="2:6" x14ac:dyDescent="0.25">
      <c r="B914" s="17">
        <v>44652</v>
      </c>
      <c r="C914" s="161">
        <v>288.58199999999999</v>
      </c>
      <c r="D914" s="13">
        <f>YEAR(df_inflation[[#This Row],[Calendar Date]])</f>
        <v>2022</v>
      </c>
      <c r="E914" s="162">
        <f ca="1">IFERROR( (df_inflation[[#This Row],[CPIAUCSL]] / OFFSET(df_inflation[[#This Row],[CPIAUCSL]], -36, 0))^(1/$E$8) - 1, "")</f>
        <v>4.1783491729742384E-2</v>
      </c>
      <c r="F914" s="162">
        <f ca="1">IFERROR(df_inflation[[#This Row],[3 yr. Annual Change in CPI]] + $F$8, "")</f>
        <v>6.1783491729742387E-2</v>
      </c>
    </row>
    <row r="915" spans="2:6" x14ac:dyDescent="0.25">
      <c r="B915" s="17">
        <v>44682</v>
      </c>
      <c r="C915" s="161">
        <v>291.29899999999998</v>
      </c>
      <c r="D915" s="13">
        <f>YEAR(df_inflation[[#This Row],[Calendar Date]])</f>
        <v>2022</v>
      </c>
      <c r="E915" s="162">
        <f ca="1">IFERROR( (df_inflation[[#This Row],[CPIAUCSL]] / OFFSET(df_inflation[[#This Row],[CPIAUCSL]], -36, 0))^(1/$E$8) - 1, "")</f>
        <v>4.4956779184968765E-2</v>
      </c>
      <c r="F915" s="162">
        <f ca="1">IFERROR(df_inflation[[#This Row],[3 yr. Annual Change in CPI]] + $F$8, "")</f>
        <v>6.4956779184968769E-2</v>
      </c>
    </row>
    <row r="916" spans="2:6" x14ac:dyDescent="0.25">
      <c r="B916" s="17">
        <v>44713</v>
      </c>
      <c r="C916" s="161">
        <v>295.072</v>
      </c>
      <c r="D916" s="13">
        <f>YEAR(df_inflation[[#This Row],[Calendar Date]])</f>
        <v>2022</v>
      </c>
      <c r="E916" s="162">
        <f ca="1">IFERROR( (df_inflation[[#This Row],[CPIAUCSL]] / OFFSET(df_inflation[[#This Row],[CPIAUCSL]], -36, 0))^(1/$E$8) - 1, "")</f>
        <v>4.9562735005947989E-2</v>
      </c>
      <c r="F916" s="162">
        <f ca="1">IFERROR(df_inflation[[#This Row],[3 yr. Annual Change in CPI]] + $F$8, "")</f>
        <v>6.9562735005947993E-2</v>
      </c>
    </row>
    <row r="917" spans="2:6" x14ac:dyDescent="0.25">
      <c r="B917" s="17">
        <v>44743</v>
      </c>
      <c r="C917" s="161">
        <v>294.94</v>
      </c>
      <c r="D917" s="13">
        <f>YEAR(df_inflation[[#This Row],[Calendar Date]])</f>
        <v>2022</v>
      </c>
      <c r="E917" s="162">
        <f ca="1">IFERROR( (df_inflation[[#This Row],[CPIAUCSL]] / OFFSET(df_inflation[[#This Row],[CPIAUCSL]], -36, 0))^(1/$E$8) - 1, "")</f>
        <v>4.8600144927520628E-2</v>
      </c>
      <c r="F917" s="162">
        <f ca="1">IFERROR(df_inflation[[#This Row],[3 yr. Annual Change in CPI]] + $F$8, "")</f>
        <v>6.8600144927520632E-2</v>
      </c>
    </row>
    <row r="918" spans="2:6" x14ac:dyDescent="0.25">
      <c r="B918" s="17">
        <v>44774</v>
      </c>
      <c r="C918" s="161">
        <v>295.16199999999998</v>
      </c>
      <c r="D918" s="13">
        <f>YEAR(df_inflation[[#This Row],[Calendar Date]])</f>
        <v>2022</v>
      </c>
      <c r="E918" s="162">
        <f ca="1">IFERROR( (df_inflation[[#This Row],[CPIAUCSL]] / OFFSET(df_inflation[[#This Row],[CPIAUCSL]], -36, 0))^(1/$E$8) - 1, "")</f>
        <v>4.8543543180170179E-2</v>
      </c>
      <c r="F918" s="162">
        <f ca="1">IFERROR(df_inflation[[#This Row],[3 yr. Annual Change in CPI]] + $F$8, "")</f>
        <v>6.8543543180170183E-2</v>
      </c>
    </row>
    <row r="919" spans="2:6" x14ac:dyDescent="0.25">
      <c r="B919" s="17">
        <v>44805</v>
      </c>
      <c r="C919" s="161">
        <v>296.42099999999999</v>
      </c>
      <c r="D919" s="13">
        <f>YEAR(df_inflation[[#This Row],[Calendar Date]])</f>
        <v>2022</v>
      </c>
      <c r="E919" s="162">
        <f ca="1">IFERROR( (df_inflation[[#This Row],[CPIAUCSL]] / OFFSET(df_inflation[[#This Row],[CPIAUCSL]], -36, 0))^(1/$E$8) - 1, "")</f>
        <v>4.9494205865295404E-2</v>
      </c>
      <c r="F919" s="162">
        <f ca="1">IFERROR(df_inflation[[#This Row],[3 yr. Annual Change in CPI]] + $F$8, "")</f>
        <v>6.9494205865295408E-2</v>
      </c>
    </row>
    <row r="920" spans="2:6" x14ac:dyDescent="0.25">
      <c r="B920" s="17">
        <v>44835</v>
      </c>
      <c r="C920" s="161">
        <v>297.97899999999998</v>
      </c>
      <c r="D920" s="13">
        <f>YEAR(df_inflation[[#This Row],[Calendar Date]])</f>
        <v>2022</v>
      </c>
      <c r="E920" s="162">
        <f ca="1">IFERROR( (df_inflation[[#This Row],[CPIAUCSL]] / OFFSET(df_inflation[[#This Row],[CPIAUCSL]], -36, 0))^(1/$E$8) - 1, "")</f>
        <v>5.0340782311955268E-2</v>
      </c>
      <c r="F920" s="162">
        <f ca="1">IFERROR(df_inflation[[#This Row],[3 yr. Annual Change in CPI]] + $F$8, "")</f>
        <v>7.0340782311955272E-2</v>
      </c>
    </row>
    <row r="921" spans="2:6" x14ac:dyDescent="0.25">
      <c r="B921" s="17">
        <v>44866</v>
      </c>
      <c r="C921" s="161">
        <v>298.70800000000003</v>
      </c>
      <c r="D921" s="13">
        <f>YEAR(df_inflation[[#This Row],[Calendar Date]])</f>
        <v>2022</v>
      </c>
      <c r="E921" s="162">
        <f ca="1">IFERROR( (df_inflation[[#This Row],[CPIAUCSL]] / OFFSET(df_inflation[[#This Row],[CPIAUCSL]], -36, 0))^(1/$E$8) - 1, "")</f>
        <v>5.0211957736782109E-2</v>
      </c>
      <c r="F921" s="162">
        <f ca="1">IFERROR(df_inflation[[#This Row],[3 yr. Annual Change in CPI]] + $F$8, "")</f>
        <v>7.0211957736782113E-2</v>
      </c>
    </row>
    <row r="922" spans="2:6" x14ac:dyDescent="0.25">
      <c r="B922" s="17">
        <v>44896</v>
      </c>
      <c r="C922" s="161">
        <v>298.80799999999999</v>
      </c>
      <c r="D922" s="13">
        <f>YEAR(df_inflation[[#This Row],[Calendar Date]])</f>
        <v>2022</v>
      </c>
      <c r="E922" s="162">
        <f ca="1">IFERROR( (df_inflation[[#This Row],[CPIAUCSL]] / OFFSET(df_inflation[[#This Row],[CPIAUCSL]], -36, 0))^(1/$E$8) - 1, "")</f>
        <v>4.9311518658428977E-2</v>
      </c>
      <c r="F922" s="162">
        <f ca="1">IFERROR(df_inflation[[#This Row],[3 yr. Annual Change in CPI]] + $F$8, "")</f>
        <v>6.9311518658428981E-2</v>
      </c>
    </row>
    <row r="923" spans="2:6" x14ac:dyDescent="0.25">
      <c r="B923" s="17">
        <v>44927</v>
      </c>
      <c r="C923" s="161">
        <v>300.45600000000002</v>
      </c>
      <c r="D923" s="13">
        <f>YEAR(df_inflation[[#This Row],[Calendar Date]])</f>
        <v>2023</v>
      </c>
      <c r="E923" s="162">
        <f ca="1">IFERROR( (df_inflation[[#This Row],[CPIAUCSL]] / OFFSET(df_inflation[[#This Row],[CPIAUCSL]], -36, 0))^(1/$E$8) - 1, "")</f>
        <v>5.0564540398236657E-2</v>
      </c>
      <c r="F923" s="162">
        <f ca="1">IFERROR(df_inflation[[#This Row],[3 yr. Annual Change in CPI]] + $F$8, "")</f>
        <v>7.0564540398236661E-2</v>
      </c>
    </row>
    <row r="924" spans="2:6" x14ac:dyDescent="0.25">
      <c r="B924" s="17">
        <v>44958</v>
      </c>
      <c r="C924" s="161">
        <v>301.476</v>
      </c>
      <c r="D924" s="13">
        <f>YEAR(df_inflation[[#This Row],[Calendar Date]])</f>
        <v>2023</v>
      </c>
      <c r="E924" s="162">
        <f ca="1">IFERROR( (df_inflation[[#This Row],[CPIAUCSL]] / OFFSET(df_inflation[[#This Row],[CPIAUCSL]], -36, 0))^(1/$E$8) - 1, "")</f>
        <v>5.1585671093603791E-2</v>
      </c>
      <c r="F924" s="162">
        <f ca="1">IFERROR(df_inflation[[#This Row],[3 yr. Annual Change in CPI]] + $F$8, "")</f>
        <v>7.1585671093603795E-2</v>
      </c>
    </row>
    <row r="925" spans="2:6" x14ac:dyDescent="0.25">
      <c r="B925" s="17">
        <v>44986</v>
      </c>
      <c r="C925" s="161">
        <v>301.64299999999997</v>
      </c>
      <c r="D925" s="13">
        <f>YEAR(df_inflation[[#This Row],[Calendar Date]])</f>
        <v>2023</v>
      </c>
      <c r="E925" s="162">
        <f ca="1">IFERROR( (df_inflation[[#This Row],[CPIAUCSL]] / OFFSET(df_inflation[[#This Row],[CPIAUCSL]], -36, 0))^(1/$E$8) - 1, "")</f>
        <v>5.3372260665943472E-2</v>
      </c>
      <c r="F925" s="162">
        <f ca="1">IFERROR(df_inflation[[#This Row],[3 yr. Annual Change in CPI]] + $F$8, "")</f>
        <v>7.3372260665943476E-2</v>
      </c>
    </row>
    <row r="926" spans="2:6" x14ac:dyDescent="0.25">
      <c r="B926" s="17">
        <v>45017</v>
      </c>
      <c r="C926" s="161">
        <v>302.858</v>
      </c>
      <c r="D926" s="13">
        <f>YEAR(df_inflation[[#This Row],[Calendar Date]])</f>
        <v>2023</v>
      </c>
      <c r="E926" s="162">
        <f ca="1">IFERROR( (df_inflation[[#This Row],[CPIAUCSL]] / OFFSET(df_inflation[[#This Row],[CPIAUCSL]], -36, 0))^(1/$E$8) - 1, "")</f>
        <v>5.7584150848253968E-2</v>
      </c>
      <c r="F926" s="162">
        <f ca="1">IFERROR(df_inflation[[#This Row],[3 yr. Annual Change in CPI]] + $F$8, "")</f>
        <v>7.7584150848253972E-2</v>
      </c>
    </row>
    <row r="927" spans="2:6" x14ac:dyDescent="0.25">
      <c r="B927" s="17">
        <v>45047</v>
      </c>
      <c r="C927" s="161">
        <v>303.31599999999997</v>
      </c>
      <c r="D927" s="13">
        <f>YEAR(df_inflation[[#This Row],[Calendar Date]])</f>
        <v>2023</v>
      </c>
      <c r="E927" s="162">
        <f ca="1">IFERROR( (df_inflation[[#This Row],[CPIAUCSL]] / OFFSET(df_inflation[[#This Row],[CPIAUCSL]], -36, 0))^(1/$E$8) - 1, "")</f>
        <v>5.8434030638292001E-2</v>
      </c>
      <c r="F927" s="162">
        <f ca="1">IFERROR(df_inflation[[#This Row],[3 yr. Annual Change in CPI]] + $F$8, "")</f>
        <v>7.8434030638292004E-2</v>
      </c>
    </row>
    <row r="928" spans="2:6" x14ac:dyDescent="0.25">
      <c r="B928" s="17">
        <v>45078</v>
      </c>
      <c r="C928" s="161">
        <v>304.09899999999999</v>
      </c>
      <c r="D928" s="13">
        <f>YEAR(df_inflation[[#This Row],[Calendar Date]])</f>
        <v>2023</v>
      </c>
      <c r="E928" s="162">
        <f ca="1">IFERROR( (df_inflation[[#This Row],[CPIAUCSL]] / OFFSET(df_inflation[[#This Row],[CPIAUCSL]], -36, 0))^(1/$E$8) - 1, "")</f>
        <v>5.7637806446497741E-2</v>
      </c>
      <c r="F928" s="162">
        <f ca="1">IFERROR(df_inflation[[#This Row],[3 yr. Annual Change in CPI]] + $F$8, "")</f>
        <v>7.7637806446497745E-2</v>
      </c>
    </row>
    <row r="929" spans="2:6" x14ac:dyDescent="0.25">
      <c r="B929" s="17">
        <v>45108</v>
      </c>
      <c r="C929" s="161">
        <v>304.61500000000001</v>
      </c>
      <c r="D929" s="13">
        <f>YEAR(df_inflation[[#This Row],[Calendar Date]])</f>
        <v>2023</v>
      </c>
      <c r="E929" s="162">
        <f ca="1">IFERROR( (df_inflation[[#This Row],[CPIAUCSL]] / OFFSET(df_inflation[[#This Row],[CPIAUCSL]], -36, 0))^(1/$E$8) - 1, "")</f>
        <v>5.6444011843027386E-2</v>
      </c>
      <c r="F929" s="162">
        <f ca="1">IFERROR(df_inflation[[#This Row],[3 yr. Annual Change in CPI]] + $F$8, "")</f>
        <v>7.644401184302739E-2</v>
      </c>
    </row>
    <row r="930" spans="2:6" x14ac:dyDescent="0.25">
      <c r="B930" s="17">
        <v>45139</v>
      </c>
      <c r="C930" s="161">
        <v>306.13799999999998</v>
      </c>
      <c r="D930" s="13">
        <f>YEAR(df_inflation[[#This Row],[Calendar Date]])</f>
        <v>2023</v>
      </c>
      <c r="E930" s="162">
        <f ca="1">IFERROR( (df_inflation[[#This Row],[CPIAUCSL]] / OFFSET(df_inflation[[#This Row],[CPIAUCSL]], -36, 0))^(1/$E$8) - 1, "")</f>
        <v>5.6888832273611634E-2</v>
      </c>
      <c r="F930" s="162">
        <f ca="1">IFERROR(df_inflation[[#This Row],[3 yr. Annual Change in CPI]] + $F$8, "")</f>
        <v>7.6888832273611638E-2</v>
      </c>
    </row>
    <row r="931" spans="2:6" x14ac:dyDescent="0.25">
      <c r="B931" s="17">
        <v>45170</v>
      </c>
      <c r="C931" s="161">
        <v>307.37400000000002</v>
      </c>
      <c r="D931" s="13">
        <f>YEAR(df_inflation[[#This Row],[Calendar Date]])</f>
        <v>2023</v>
      </c>
      <c r="E931" s="162">
        <f ca="1">IFERROR( (df_inflation[[#This Row],[CPIAUCSL]] / OFFSET(df_inflation[[#This Row],[CPIAUCSL]], -36, 0))^(1/$E$8) - 1, "")</f>
        <v>5.7384477563348302E-2</v>
      </c>
      <c r="F931" s="162">
        <f ca="1">IFERROR(df_inflation[[#This Row],[3 yr. Annual Change in CPI]] + $F$8, "")</f>
        <v>7.7384477563348306E-2</v>
      </c>
    </row>
    <row r="932" spans="2:6" x14ac:dyDescent="0.25">
      <c r="B932" s="17">
        <v>45200</v>
      </c>
      <c r="C932" s="161">
        <v>307.65300000000002</v>
      </c>
      <c r="D932" s="13">
        <f>YEAR(df_inflation[[#This Row],[Calendar Date]])</f>
        <v>2023</v>
      </c>
      <c r="E932" s="162">
        <f ca="1">IFERROR( (df_inflation[[#This Row],[CPIAUCSL]] / OFFSET(df_inflation[[#This Row],[CPIAUCSL]], -36, 0))^(1/$E$8) - 1, "")</f>
        <v>5.726801933436132E-2</v>
      </c>
      <c r="F932" s="162">
        <f ca="1">IFERROR(df_inflation[[#This Row],[3 yr. Annual Change in CPI]] + $F$8, "")</f>
        <v>7.7268019334361324E-2</v>
      </c>
    </row>
    <row r="933" spans="2:6" x14ac:dyDescent="0.25">
      <c r="B933" s="17">
        <v>45231</v>
      </c>
      <c r="C933" s="161">
        <v>308.08699999999999</v>
      </c>
      <c r="D933" s="13">
        <f>YEAR(df_inflation[[#This Row],[Calendar Date]])</f>
        <v>2023</v>
      </c>
      <c r="E933" s="162">
        <f ca="1">IFERROR( (df_inflation[[#This Row],[CPIAUCSL]] / OFFSET(df_inflation[[#This Row],[CPIAUCSL]], -36, 0))^(1/$E$8) - 1, "")</f>
        <v>5.6964322255461441E-2</v>
      </c>
      <c r="F933" s="162">
        <f ca="1">IFERROR(df_inflation[[#This Row],[3 yr. Annual Change in CPI]] + $F$8, "")</f>
        <v>7.6964322255461445E-2</v>
      </c>
    </row>
    <row r="934" spans="2:6" x14ac:dyDescent="0.25">
      <c r="B934" s="17">
        <v>45261</v>
      </c>
      <c r="C934" s="161">
        <v>308.73500000000001</v>
      </c>
      <c r="D934" s="13">
        <f>YEAR(df_inflation[[#This Row],[Calendar Date]])</f>
        <v>2023</v>
      </c>
      <c r="E934" s="162">
        <f ca="1">IFERROR( (df_inflation[[#This Row],[CPIAUCSL]] / OFFSET(df_inflation[[#This Row],[CPIAUCSL]], -36, 0))^(1/$E$8) - 1, "")</f>
        <v>5.6176895932621429E-2</v>
      </c>
      <c r="F934" s="162">
        <f ca="1">IFERROR(df_inflation[[#This Row],[3 yr. Annual Change in CPI]] + $F$8, "")</f>
        <v>7.6176895932621433E-2</v>
      </c>
    </row>
    <row r="935" spans="2:6" x14ac:dyDescent="0.25">
      <c r="B935" s="17">
        <v>45292</v>
      </c>
      <c r="C935" s="161">
        <v>309.79399999999998</v>
      </c>
      <c r="D935" s="13">
        <f>YEAR(df_inflation[[#This Row],[Calendar Date]])</f>
        <v>2024</v>
      </c>
      <c r="E935" s="162">
        <f ca="1">IFERROR( (df_inflation[[#This Row],[CPIAUCSL]] / OFFSET(df_inflation[[#This Row],[CPIAUCSL]], -36, 0))^(1/$E$8) - 1, "")</f>
        <v>5.6585375885255695E-2</v>
      </c>
      <c r="F935" s="162">
        <f ca="1">IFERROR(df_inflation[[#This Row],[3 yr. Annual Change in CPI]] + $F$8, "")</f>
        <v>7.6585375885255699E-2</v>
      </c>
    </row>
    <row r="936" spans="2:6" x14ac:dyDescent="0.25">
      <c r="B936" s="17">
        <v>45323</v>
      </c>
      <c r="C936" s="161">
        <v>311.02199999999999</v>
      </c>
      <c r="D936" s="13">
        <f>YEAR(df_inflation[[#This Row],[Calendar Date]])</f>
        <v>2024</v>
      </c>
      <c r="E936" s="162">
        <f ca="1">IFERROR( (df_inflation[[#This Row],[CPIAUCSL]] / OFFSET(df_inflation[[#This Row],[CPIAUCSL]], -36, 0))^(1/$E$8) - 1, "")</f>
        <v>5.672844194633031E-2</v>
      </c>
      <c r="F936" s="162">
        <f ca="1">IFERROR(df_inflation[[#This Row],[3 yr. Annual Change in CPI]] + $F$8, "")</f>
        <v>7.6728441946330314E-2</v>
      </c>
    </row>
    <row r="937" spans="2:6" x14ac:dyDescent="0.25">
      <c r="B937" s="17">
        <v>45352</v>
      </c>
      <c r="C937" s="161">
        <v>312.10700000000003</v>
      </c>
      <c r="D937" s="13">
        <f>YEAR(df_inflation[[#This Row],[Calendar Date]])</f>
        <v>2024</v>
      </c>
      <c r="E937" s="162">
        <f ca="1">IFERROR( (df_inflation[[#This Row],[CPIAUCSL]] / OFFSET(df_inflation[[#This Row],[CPIAUCSL]], -36, 0))^(1/$E$8) - 1, "")</f>
        <v>5.6256717034151471E-2</v>
      </c>
      <c r="F937" s="162">
        <f ca="1">IFERROR(df_inflation[[#This Row],[3 yr. Annual Change in CPI]] + $F$8, "")</f>
        <v>7.6256717034151475E-2</v>
      </c>
    </row>
    <row r="938" spans="2:6" x14ac:dyDescent="0.25">
      <c r="B938" s="17">
        <v>45383</v>
      </c>
      <c r="C938" s="161">
        <v>313.01600000000002</v>
      </c>
      <c r="D938" s="13">
        <f>YEAR(df_inflation[[#This Row],[Calendar Date]])</f>
        <v>2024</v>
      </c>
      <c r="E938" s="162">
        <f ca="1">IFERROR( (df_inflation[[#This Row],[CPIAUCSL]] / OFFSET(df_inflation[[#This Row],[CPIAUCSL]], -36, 0))^(1/$E$8) - 1, "")</f>
        <v>5.49257411174775E-2</v>
      </c>
      <c r="F938" s="162">
        <f ca="1">IFERROR(df_inflation[[#This Row],[3 yr. Annual Change in CPI]] + $F$8, "")</f>
        <v>7.4925741117477504E-2</v>
      </c>
    </row>
    <row r="939" spans="2:6" x14ac:dyDescent="0.25">
      <c r="B939" s="17">
        <v>45413</v>
      </c>
      <c r="C939" s="161">
        <v>313.14</v>
      </c>
      <c r="D939" s="13">
        <f>YEAR(df_inflation[[#This Row],[Calendar Date]])</f>
        <v>2024</v>
      </c>
      <c r="E939" s="162">
        <f ca="1">IFERROR( (df_inflation[[#This Row],[CPIAUCSL]] / OFFSET(df_inflation[[#This Row],[CPIAUCSL]], -36, 0))^(1/$E$8) - 1, "")</f>
        <v>5.2728840845652991E-2</v>
      </c>
      <c r="F939" s="162">
        <f ca="1">IFERROR(df_inflation[[#This Row],[3 yr. Annual Change in CPI]] + $F$8, "")</f>
        <v>7.2728840845652995E-2</v>
      </c>
    </row>
    <row r="940" spans="2:6" x14ac:dyDescent="0.25">
      <c r="B940" s="17">
        <v>45444</v>
      </c>
      <c r="C940" s="161">
        <v>313.13099999999997</v>
      </c>
      <c r="D940" s="13">
        <f>YEAR(df_inflation[[#This Row],[Calendar Date]])</f>
        <v>2024</v>
      </c>
      <c r="E940" s="162">
        <f ca="1">IFERROR( (df_inflation[[#This Row],[CPIAUCSL]] / OFFSET(df_inflation[[#This Row],[CPIAUCSL]], -36, 0))^(1/$E$8) - 1, "")</f>
        <v>4.9721088318137152E-2</v>
      </c>
      <c r="F940" s="162">
        <f ca="1">IFERROR(df_inflation[[#This Row],[3 yr. Annual Change in CPI]] + $F$8, "")</f>
        <v>6.9721088318137156E-2</v>
      </c>
    </row>
    <row r="941" spans="2:6" x14ac:dyDescent="0.25">
      <c r="B941" s="17">
        <v>45474</v>
      </c>
      <c r="C941" s="161">
        <v>313.56599999999997</v>
      </c>
      <c r="D941" s="13">
        <f>YEAR(df_inflation[[#This Row],[Calendar Date]])</f>
        <v>2024</v>
      </c>
      <c r="E941" s="162">
        <f ca="1">IFERROR( (df_inflation[[#This Row],[CPIAUCSL]] / OFFSET(df_inflation[[#This Row],[CPIAUCSL]], -36, 0))^(1/$E$8) - 1, "")</f>
        <v>4.8589045408674814E-2</v>
      </c>
      <c r="F941" s="162">
        <f ca="1">IFERROR(df_inflation[[#This Row],[3 yr. Annual Change in CPI]] + $F$8, "")</f>
        <v>6.8589045408674817E-2</v>
      </c>
    </row>
    <row r="942" spans="2:6" x14ac:dyDescent="0.25">
      <c r="B942" s="17">
        <v>45505</v>
      </c>
      <c r="C942" s="161">
        <v>314.13099999999997</v>
      </c>
      <c r="D942" s="13">
        <f>YEAR(df_inflation[[#This Row],[Calendar Date]])</f>
        <v>2024</v>
      </c>
      <c r="E942" s="162">
        <f ca="1">IFERROR( (df_inflation[[#This Row],[CPIAUCSL]] / OFFSET(df_inflation[[#This Row],[CPIAUCSL]], -36, 0))^(1/$E$8) - 1, "")</f>
        <v>4.8208356560248911E-2</v>
      </c>
      <c r="F942" s="162">
        <f ca="1">IFERROR(df_inflation[[#This Row],[3 yr. Annual Change in CPI]] + $F$8, "")</f>
        <v>6.8208356560248914E-2</v>
      </c>
    </row>
    <row r="943" spans="2:6" x14ac:dyDescent="0.25">
      <c r="B943" s="17">
        <v>45536</v>
      </c>
      <c r="C943" s="161">
        <v>314.851</v>
      </c>
      <c r="D943" s="13">
        <f>YEAR(df_inflation[[#This Row],[Calendar Date]])</f>
        <v>2024</v>
      </c>
      <c r="E943" s="162">
        <f ca="1">IFERROR( (df_inflation[[#This Row],[CPIAUCSL]] / OFFSET(df_inflation[[#This Row],[CPIAUCSL]], -36, 0))^(1/$E$8) - 1, "")</f>
        <v>4.7487425694835661E-2</v>
      </c>
      <c r="F943" s="162">
        <f ca="1">IFERROR(df_inflation[[#This Row],[3 yr. Annual Change in CPI]] + $F$8, "")</f>
        <v>6.7487425694835665E-2</v>
      </c>
    </row>
    <row r="944" spans="2:6" x14ac:dyDescent="0.25">
      <c r="B944" s="17">
        <v>45566</v>
      </c>
      <c r="C944" s="161">
        <v>315.56400000000002</v>
      </c>
      <c r="D944" s="13">
        <f>YEAR(df_inflation[[#This Row],[Calendar Date]])</f>
        <v>2024</v>
      </c>
      <c r="E944" s="162">
        <f ca="1">IFERROR( (df_inflation[[#This Row],[CPIAUCSL]] / OFFSET(df_inflation[[#This Row],[CPIAUCSL]], -36, 0))^(1/$E$8) - 1, "")</f>
        <v>4.499957368045715E-2</v>
      </c>
      <c r="F944" s="162">
        <f ca="1">IFERROR(df_inflation[[#This Row],[3 yr. Annual Change in CPI]] + $F$8, "")</f>
        <v>6.4999573680457154E-2</v>
      </c>
    </row>
    <row r="945" spans="2:6" x14ac:dyDescent="0.25">
      <c r="B945" s="17">
        <v>45597</v>
      </c>
      <c r="C945" s="161">
        <v>316.44900000000001</v>
      </c>
      <c r="D945" s="13">
        <f>YEAR(df_inflation[[#This Row],[Calendar Date]])</f>
        <v>2024</v>
      </c>
      <c r="E945" s="162">
        <f ca="1">IFERROR( (df_inflation[[#This Row],[CPIAUCSL]] / OFFSET(df_inflation[[#This Row],[CPIAUCSL]], -36, 0))^(1/$E$8) - 1, "")</f>
        <v>4.3096587908959538E-2</v>
      </c>
      <c r="F945" s="162">
        <f ca="1">IFERROR(df_inflation[[#This Row],[3 yr. Annual Change in CPI]] + $F$8, "")</f>
        <v>6.3096587908959542E-2</v>
      </c>
    </row>
    <row r="946" spans="2:6" x14ac:dyDescent="0.25">
      <c r="B946" s="17">
        <v>45627</v>
      </c>
      <c r="C946" s="161">
        <v>317.60300000000001</v>
      </c>
      <c r="D946" s="13">
        <f>YEAR(df_inflation[[#This Row],[Calendar Date]])</f>
        <v>2024</v>
      </c>
      <c r="E946" s="162">
        <f ca="1">IFERROR( (df_inflation[[#This Row],[CPIAUCSL]] / OFFSET(df_inflation[[#This Row],[CPIAUCSL]], -36, 0))^(1/$E$8) - 1, "")</f>
        <v>4.1900078982779254E-2</v>
      </c>
      <c r="F946" s="162">
        <f ca="1">IFERROR(df_inflation[[#This Row],[3 yr. Annual Change in CPI]] + $F$8, "")</f>
        <v>6.1900078982779258E-2</v>
      </c>
    </row>
    <row r="947" spans="2:6" x14ac:dyDescent="0.25">
      <c r="B947" s="17">
        <v>45658</v>
      </c>
      <c r="C947" s="161">
        <v>319.08600000000001</v>
      </c>
      <c r="D947" s="13">
        <f>YEAR(df_inflation[[#This Row],[Calendar Date]])</f>
        <v>2025</v>
      </c>
      <c r="E947" s="162">
        <f ca="1">IFERROR( (df_inflation[[#This Row],[CPIAUCSL]] / OFFSET(df_inflation[[#This Row],[CPIAUCSL]], -36, 0))^(1/$E$8) - 1, "")</f>
        <v>4.1377631518657587E-2</v>
      </c>
      <c r="F947" s="162">
        <f ca="1">IFERROR(df_inflation[[#This Row],[3 yr. Annual Change in CPI]] + $F$8, "")</f>
        <v>6.1377631518657591E-2</v>
      </c>
    </row>
    <row r="948" spans="2:6" x14ac:dyDescent="0.25">
      <c r="B948" s="17">
        <v>45689</v>
      </c>
      <c r="C948" s="161">
        <v>319.77499999999998</v>
      </c>
      <c r="D948" s="13">
        <f>YEAR(df_inflation[[#This Row],[Calendar Date]])</f>
        <v>2025</v>
      </c>
      <c r="E948" s="162">
        <f ca="1">IFERROR( (df_inflation[[#This Row],[CPIAUCSL]] / OFFSET(df_inflation[[#This Row],[CPIAUCSL]], -36, 0))^(1/$E$8) - 1, "")</f>
        <v>3.9699955054512071E-2</v>
      </c>
      <c r="F948" s="162">
        <f ca="1">IFERROR(df_inflation[[#This Row],[3 yr. Annual Change in CPI]] + $F$8, "")</f>
        <v>5.9699955054512074E-2</v>
      </c>
    </row>
    <row r="949" spans="2:6" x14ac:dyDescent="0.25">
      <c r="B949" s="17">
        <v>45717</v>
      </c>
      <c r="C949" s="161">
        <v>319.61500000000001</v>
      </c>
      <c r="D949" s="13">
        <f>YEAR(df_inflation[[#This Row],[Calendar Date]])</f>
        <v>2025</v>
      </c>
      <c r="E949" s="162">
        <f ca="1">IFERROR( (df_inflation[[#This Row],[CPIAUCSL]] / OFFSET(df_inflation[[#This Row],[CPIAUCSL]], -36, 0))^(1/$E$8) - 1, "")</f>
        <v>3.5968106852886317E-2</v>
      </c>
      <c r="F949" s="162">
        <f ca="1">IFERROR(df_inflation[[#This Row],[3 yr. Annual Change in CPI]] + $F$8, "")</f>
        <v>5.5968106852886321E-2</v>
      </c>
    </row>
    <row r="950" spans="2:6" x14ac:dyDescent="0.25">
      <c r="B950" s="17">
        <v>45748</v>
      </c>
      <c r="C950" s="161">
        <v>320.32100000000003</v>
      </c>
      <c r="D950" s="13">
        <f>YEAR(df_inflation[[#This Row],[Calendar Date]])</f>
        <v>2025</v>
      </c>
      <c r="E950" s="162">
        <f ca="1">IFERROR( (df_inflation[[#This Row],[CPIAUCSL]] / OFFSET(df_inflation[[#This Row],[CPIAUCSL]], -36, 0))^(1/$E$8) - 1, "")</f>
        <v>3.5393396657746212E-2</v>
      </c>
      <c r="F950" s="162">
        <f ca="1">IFERROR(df_inflation[[#This Row],[3 yr. Annual Change in CPI]] + $F$8, "")</f>
        <v>5.5393396657746216E-2</v>
      </c>
    </row>
    <row r="951" spans="2:6" x14ac:dyDescent="0.25">
      <c r="B951" s="17">
        <v>45778</v>
      </c>
      <c r="C951" s="161">
        <v>320.58</v>
      </c>
      <c r="D951" s="13">
        <f>YEAR(df_inflation[[#This Row],[Calendar Date]])</f>
        <v>2025</v>
      </c>
      <c r="E951" s="162">
        <f ca="1">IFERROR( (df_inflation[[#This Row],[CPIAUCSL]] / OFFSET(df_inflation[[#This Row],[CPIAUCSL]], -36, 0))^(1/$E$8) - 1, "")</f>
        <v>3.2442349069413901E-2</v>
      </c>
      <c r="F951" s="162">
        <f ca="1">IFERROR(df_inflation[[#This Row],[3 yr. Annual Change in CPI]] + $F$8, "")</f>
        <v>5.2442349069413904E-2</v>
      </c>
    </row>
    <row r="952" spans="2:6" x14ac:dyDescent="0.25">
      <c r="B952" s="17">
        <v>45809</v>
      </c>
      <c r="C952" s="161">
        <v>321.5</v>
      </c>
      <c r="D952" s="13">
        <f>YEAR(df_inflation[[#This Row],[Calendar Date]])</f>
        <v>2025</v>
      </c>
      <c r="E952" s="162">
        <f ca="1">IFERROR( (df_inflation[[#This Row],[CPIAUCSL]] / OFFSET(df_inflation[[#This Row],[CPIAUCSL]], -36, 0))^(1/$E$8) - 1, "")</f>
        <v>2.9005412130698405E-2</v>
      </c>
      <c r="F952" s="162">
        <f ca="1">IFERROR(df_inflation[[#This Row],[3 yr. Annual Change in CPI]] + $F$8, "")</f>
        <v>4.9005412130698409E-2</v>
      </c>
    </row>
    <row r="953" spans="2:6" x14ac:dyDescent="0.25">
      <c r="B953" s="17">
        <v>45839</v>
      </c>
      <c r="C953" s="161">
        <v>322.13200000000001</v>
      </c>
      <c r="D953" s="13">
        <f>YEAR(df_inflation[[#This Row],[Calendar Date]])</f>
        <v>2025</v>
      </c>
      <c r="E953" s="162">
        <f ca="1">IFERROR( (df_inflation[[#This Row],[CPIAUCSL]] / OFFSET(df_inflation[[#This Row],[CPIAUCSL]], -36, 0))^(1/$E$8) - 1, "")</f>
        <v>2.9832826331359197E-2</v>
      </c>
      <c r="F953" s="162">
        <f ca="1">IFERROR(df_inflation[[#This Row],[3 yr. Annual Change in CPI]] + $F$8, "")</f>
        <v>4.9832826331359201E-2</v>
      </c>
    </row>
  </sheetData>
  <hyperlinks>
    <hyperlink ref="C5" r:id="rId1" display="Rerun the &quot;FRED-API-Pull.py&quot; and locate &quot;FRED-API-Output-Data.csv,&quot; or manually pull from https://fred.stlouisfed.org/series/CPIAUCSL" xr:uid="{DC67EC13-AE34-44B2-BCE2-98F44E965EB8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4427-64EE-46C3-913B-272F3380EAB1}">
  <sheetPr>
    <tabColor theme="1"/>
  </sheetPr>
  <dimension ref="A1:Z19"/>
  <sheetViews>
    <sheetView workbookViewId="0"/>
  </sheetViews>
  <sheetFormatPr defaultColWidth="14.7109375" defaultRowHeight="15" x14ac:dyDescent="0.25"/>
  <cols>
    <col min="1" max="1" width="13.140625" style="13" bestFit="1" customWidth="1"/>
    <col min="2" max="2" width="16.85546875" style="13" bestFit="1" customWidth="1"/>
    <col min="3" max="3" width="14.140625" style="13" bestFit="1" customWidth="1"/>
    <col min="4" max="4" width="33.28515625" style="13" bestFit="1" customWidth="1"/>
    <col min="5" max="5" width="37.7109375" style="13" bestFit="1" customWidth="1"/>
    <col min="6" max="6" width="33.85546875" style="13" bestFit="1" customWidth="1"/>
    <col min="7" max="7" width="29.28515625" style="13" bestFit="1" customWidth="1"/>
    <col min="8" max="8" width="19.85546875" style="13" bestFit="1" customWidth="1"/>
    <col min="9" max="9" width="36.5703125" style="13" bestFit="1" customWidth="1"/>
    <col min="10" max="10" width="22.28515625" style="13" bestFit="1" customWidth="1"/>
    <col min="11" max="11" width="41.5703125" style="13" bestFit="1" customWidth="1"/>
    <col min="12" max="12" width="23.140625" style="13" bestFit="1" customWidth="1"/>
    <col min="13" max="13" width="33.28515625" style="13" bestFit="1" customWidth="1"/>
    <col min="14" max="14" width="39.7109375" style="13" bestFit="1" customWidth="1"/>
    <col min="15" max="15" width="38.28515625" style="13" bestFit="1" customWidth="1"/>
    <col min="16" max="17" width="42.28515625" style="13" bestFit="1" customWidth="1"/>
    <col min="18" max="18" width="40.85546875" style="13" bestFit="1" customWidth="1"/>
    <col min="19" max="19" width="44.85546875" style="13" bestFit="1" customWidth="1"/>
    <col min="20" max="20" width="40.5703125" style="13" bestFit="1" customWidth="1"/>
    <col min="21" max="21" width="40.28515625" style="13" bestFit="1" customWidth="1"/>
    <col min="22" max="22" width="41.28515625" style="13" bestFit="1" customWidth="1"/>
    <col min="23" max="23" width="41" style="13" bestFit="1" customWidth="1"/>
    <col min="24" max="24" width="51.42578125" style="13" bestFit="1" customWidth="1"/>
    <col min="25" max="25" width="45.7109375" style="13" bestFit="1" customWidth="1"/>
    <col min="26" max="26" width="46" style="13" bestFit="1" customWidth="1"/>
    <col min="27" max="16384" width="14.7109375" style="13"/>
  </cols>
  <sheetData>
    <row r="1" spans="1:26" s="118" customFormat="1" x14ac:dyDescent="0.25">
      <c r="A1" s="118" t="s">
        <v>97</v>
      </c>
      <c r="B1" s="118" t="s">
        <v>98</v>
      </c>
      <c r="C1" s="118" t="s">
        <v>83</v>
      </c>
      <c r="D1" s="118" t="s">
        <v>99</v>
      </c>
      <c r="E1" s="118" t="s">
        <v>100</v>
      </c>
      <c r="F1" s="118" t="s">
        <v>90</v>
      </c>
      <c r="G1" s="118" t="s">
        <v>85</v>
      </c>
      <c r="H1" s="118" t="s">
        <v>86</v>
      </c>
      <c r="I1" s="118" t="s">
        <v>87</v>
      </c>
      <c r="J1" s="118" t="s">
        <v>101</v>
      </c>
      <c r="K1" s="118" t="s">
        <v>88</v>
      </c>
      <c r="L1" s="118" t="s">
        <v>89</v>
      </c>
      <c r="M1" s="118" t="s">
        <v>102</v>
      </c>
      <c r="N1" s="118" t="s">
        <v>103</v>
      </c>
      <c r="O1" s="118" t="s">
        <v>94</v>
      </c>
      <c r="P1" s="118" t="s">
        <v>92</v>
      </c>
      <c r="Q1" s="118" t="s">
        <v>104</v>
      </c>
      <c r="R1" s="118" t="s">
        <v>105</v>
      </c>
      <c r="S1" s="118" t="s">
        <v>106</v>
      </c>
      <c r="T1" s="118" t="s">
        <v>107</v>
      </c>
      <c r="U1" s="118" t="s">
        <v>108</v>
      </c>
      <c r="V1" s="118" t="s">
        <v>109</v>
      </c>
      <c r="W1" s="118" t="s">
        <v>110</v>
      </c>
      <c r="X1" s="118" t="s">
        <v>111</v>
      </c>
      <c r="Y1" s="118" t="s">
        <v>112</v>
      </c>
      <c r="Z1" s="118" t="s">
        <v>113</v>
      </c>
    </row>
    <row r="2" spans="1:26" x14ac:dyDescent="0.25">
      <c r="A2" s="123">
        <v>2009</v>
      </c>
      <c r="B2" s="14" t="s">
        <v>114</v>
      </c>
      <c r="C2" s="14">
        <v>279017279.99999964</v>
      </c>
      <c r="D2" s="127" t="s">
        <v>115</v>
      </c>
      <c r="E2" s="127" t="s">
        <v>115</v>
      </c>
      <c r="F2" s="14">
        <v>0</v>
      </c>
      <c r="G2" s="14">
        <v>109259570.30999999</v>
      </c>
      <c r="H2" s="14">
        <v>48981916.580000006</v>
      </c>
      <c r="I2" s="14">
        <v>0</v>
      </c>
      <c r="J2" s="14">
        <v>11536744.259999998</v>
      </c>
      <c r="K2" s="14">
        <v>25696753.41</v>
      </c>
      <c r="L2" s="14">
        <v>0</v>
      </c>
      <c r="M2" s="14">
        <v>0</v>
      </c>
      <c r="N2" s="14">
        <v>195474984.55999997</v>
      </c>
      <c r="O2" s="14">
        <v>83542295.43999967</v>
      </c>
      <c r="P2" s="14">
        <v>0</v>
      </c>
      <c r="Q2" s="14">
        <v>0.70058379380660663</v>
      </c>
      <c r="R2" s="14">
        <v>0.29941620619339337</v>
      </c>
      <c r="S2" s="14">
        <v>0</v>
      </c>
      <c r="T2" s="14" t="s">
        <v>115</v>
      </c>
      <c r="U2" s="14" t="s">
        <v>115</v>
      </c>
      <c r="V2" s="14" t="s">
        <v>115</v>
      </c>
      <c r="W2" s="14" t="s">
        <v>115</v>
      </c>
      <c r="X2" s="14" t="s">
        <v>115</v>
      </c>
      <c r="Y2" s="14" t="s">
        <v>115</v>
      </c>
      <c r="Z2" s="14" t="s">
        <v>115</v>
      </c>
    </row>
    <row r="3" spans="1:26" x14ac:dyDescent="0.25">
      <c r="A3" s="123">
        <v>2010</v>
      </c>
      <c r="B3" s="14" t="s">
        <v>114</v>
      </c>
      <c r="C3" s="14">
        <v>287479656.61000007</v>
      </c>
      <c r="D3" s="127">
        <v>3.0329220505627585E-2</v>
      </c>
      <c r="E3" s="127" t="s">
        <v>115</v>
      </c>
      <c r="F3" s="14">
        <v>0</v>
      </c>
      <c r="G3" s="14">
        <v>132229477.75</v>
      </c>
      <c r="H3" s="14">
        <v>60463586.25</v>
      </c>
      <c r="I3" s="14">
        <v>0</v>
      </c>
      <c r="J3" s="14">
        <v>11319069.839999998</v>
      </c>
      <c r="K3" s="14">
        <v>3894693.88</v>
      </c>
      <c r="L3" s="14">
        <v>0</v>
      </c>
      <c r="M3" s="14">
        <v>0</v>
      </c>
      <c r="N3" s="14">
        <v>207906827.72</v>
      </c>
      <c r="O3" s="14">
        <v>79572828.89000009</v>
      </c>
      <c r="P3" s="14">
        <v>0</v>
      </c>
      <c r="Q3" s="14">
        <v>0.72320535710827716</v>
      </c>
      <c r="R3" s="14">
        <v>0.2767946428917229</v>
      </c>
      <c r="S3" s="14">
        <v>0</v>
      </c>
      <c r="T3" s="14" t="s">
        <v>115</v>
      </c>
      <c r="U3" s="14">
        <v>6.3598128364011464E-2</v>
      </c>
      <c r="V3" s="14" t="s">
        <v>115</v>
      </c>
      <c r="W3" s="14">
        <v>12431843.160000026</v>
      </c>
      <c r="X3" s="14" t="s">
        <v>115</v>
      </c>
      <c r="Y3" s="14">
        <v>-51735156.254999936</v>
      </c>
      <c r="Z3" s="14">
        <v>5760775.0670000613</v>
      </c>
    </row>
    <row r="4" spans="1:26" x14ac:dyDescent="0.25">
      <c r="A4" s="123">
        <v>2011</v>
      </c>
      <c r="B4" s="14" t="s">
        <v>114</v>
      </c>
      <c r="C4" s="14">
        <v>336568040.91999912</v>
      </c>
      <c r="D4" s="127">
        <v>0.17075428880379251</v>
      </c>
      <c r="E4" s="127" t="s">
        <v>115</v>
      </c>
      <c r="F4" s="14">
        <v>0</v>
      </c>
      <c r="G4" s="14">
        <v>153376766.90999997</v>
      </c>
      <c r="H4" s="14">
        <v>64289653.039999992</v>
      </c>
      <c r="I4" s="14">
        <v>0</v>
      </c>
      <c r="J4" s="14">
        <v>11319069.839999998</v>
      </c>
      <c r="K4" s="14">
        <v>2248052.2399999998</v>
      </c>
      <c r="L4" s="14">
        <v>0</v>
      </c>
      <c r="M4" s="14">
        <v>0</v>
      </c>
      <c r="N4" s="14">
        <v>231233542.02999997</v>
      </c>
      <c r="O4" s="14">
        <v>105334498.88999917</v>
      </c>
      <c r="P4" s="14">
        <v>0</v>
      </c>
      <c r="Q4" s="14">
        <v>0.68703356800583226</v>
      </c>
      <c r="R4" s="14">
        <v>0.31296643199416774</v>
      </c>
      <c r="S4" s="14">
        <v>0</v>
      </c>
      <c r="T4" s="14" t="s">
        <v>115</v>
      </c>
      <c r="U4" s="14">
        <v>0.11219792329963972</v>
      </c>
      <c r="V4" s="14" t="s">
        <v>115</v>
      </c>
      <c r="W4" s="14">
        <v>23326714.309999973</v>
      </c>
      <c r="X4" s="14" t="s">
        <v>115</v>
      </c>
      <c r="Y4" s="14">
        <v>-39622807.260000437</v>
      </c>
      <c r="Z4" s="14">
        <v>27690800.923999369</v>
      </c>
    </row>
    <row r="5" spans="1:26" x14ac:dyDescent="0.25">
      <c r="A5" s="123">
        <v>2012</v>
      </c>
      <c r="B5" s="14" t="s">
        <v>114</v>
      </c>
      <c r="C5" s="14">
        <v>377879979.46999973</v>
      </c>
      <c r="D5" s="127">
        <v>0.12274468614748923</v>
      </c>
      <c r="E5" s="127">
        <v>0.10794273181896978</v>
      </c>
      <c r="F5" s="14">
        <v>0</v>
      </c>
      <c r="G5" s="14">
        <v>163309268.53000003</v>
      </c>
      <c r="H5" s="14">
        <v>80927628.670000002</v>
      </c>
      <c r="I5" s="14">
        <v>0</v>
      </c>
      <c r="J5" s="14">
        <v>11319069.839999998</v>
      </c>
      <c r="K5" s="14">
        <v>-10430900.680000002</v>
      </c>
      <c r="L5" s="14">
        <v>0</v>
      </c>
      <c r="M5" s="14">
        <v>0</v>
      </c>
      <c r="N5" s="14">
        <v>245125066.36000004</v>
      </c>
      <c r="O5" s="14">
        <v>132754913.1099997</v>
      </c>
      <c r="P5" s="14">
        <v>0</v>
      </c>
      <c r="Q5" s="14">
        <v>0.64868497850508844</v>
      </c>
      <c r="R5" s="14">
        <v>0.35131502149491156</v>
      </c>
      <c r="S5" s="14">
        <v>0</v>
      </c>
      <c r="T5" s="14">
        <v>4.0840461088079025E-2</v>
      </c>
      <c r="U5" s="14">
        <v>6.0075732127987669E-2</v>
      </c>
      <c r="V5" s="14">
        <v>9443684.4755348992</v>
      </c>
      <c r="W5" s="14">
        <v>13891524.330000073</v>
      </c>
      <c r="X5" s="14">
        <v>0.63691446909439264</v>
      </c>
      <c r="Y5" s="14">
        <v>-42293552.295000106</v>
      </c>
      <c r="Z5" s="14">
        <v>33282443.598999828</v>
      </c>
    </row>
    <row r="6" spans="1:26" x14ac:dyDescent="0.25">
      <c r="A6" s="123">
        <v>2013</v>
      </c>
      <c r="B6" s="14" t="s">
        <v>114</v>
      </c>
      <c r="C6" s="14">
        <v>392112116.65999854</v>
      </c>
      <c r="D6" s="127">
        <v>3.7663115177364759E-2</v>
      </c>
      <c r="E6" s="127">
        <v>0.11038736337621552</v>
      </c>
      <c r="F6" s="14">
        <v>0</v>
      </c>
      <c r="G6" s="14">
        <v>148497771.56000003</v>
      </c>
      <c r="H6" s="14">
        <v>81631268.640000001</v>
      </c>
      <c r="I6" s="14">
        <v>0</v>
      </c>
      <c r="J6" s="14">
        <v>11319069.839999998</v>
      </c>
      <c r="K6" s="14">
        <v>3977484.4699999997</v>
      </c>
      <c r="L6" s="14">
        <v>0</v>
      </c>
      <c r="M6" s="14">
        <v>0</v>
      </c>
      <c r="N6" s="14">
        <v>245425594.51000005</v>
      </c>
      <c r="O6" s="14">
        <v>146686522.14999846</v>
      </c>
      <c r="P6" s="14">
        <v>0</v>
      </c>
      <c r="Q6" s="14">
        <v>0.62590668352850021</v>
      </c>
      <c r="R6" s="14">
        <v>0.37409331647149974</v>
      </c>
      <c r="S6" s="14">
        <v>0</v>
      </c>
      <c r="T6" s="14">
        <v>4.1092143875866891E-2</v>
      </c>
      <c r="U6" s="14">
        <v>1.2260196578943727E-3</v>
      </c>
      <c r="V6" s="14">
        <v>10072714.49444654</v>
      </c>
      <c r="W6" s="14">
        <v>300528.15000000596</v>
      </c>
      <c r="X6" s="14">
        <v>0.65082860236050621</v>
      </c>
      <c r="Y6" s="14">
        <v>-49069008.030000776</v>
      </c>
      <c r="Z6" s="14">
        <v>29353415.301998943</v>
      </c>
    </row>
    <row r="7" spans="1:26" x14ac:dyDescent="0.25">
      <c r="A7" s="123">
        <v>2014</v>
      </c>
      <c r="B7" s="14" t="s">
        <v>114</v>
      </c>
      <c r="C7" s="14">
        <v>421838352.5200004</v>
      </c>
      <c r="D7" s="127">
        <v>7.5810551617759833E-2</v>
      </c>
      <c r="E7" s="127">
        <v>7.8739450980871276E-2</v>
      </c>
      <c r="F7" s="14">
        <v>0</v>
      </c>
      <c r="G7" s="14">
        <v>155461645.95999998</v>
      </c>
      <c r="H7" s="14">
        <v>81324450.589999989</v>
      </c>
      <c r="I7" s="14">
        <v>26152382.23</v>
      </c>
      <c r="J7" s="14">
        <v>11319069.839999998</v>
      </c>
      <c r="K7" s="14">
        <v>2694530.6000000006</v>
      </c>
      <c r="L7" s="14">
        <v>0</v>
      </c>
      <c r="M7" s="14">
        <v>-6799076.9600000009</v>
      </c>
      <c r="N7" s="14">
        <v>270153002.25999999</v>
      </c>
      <c r="O7" s="14">
        <v>151685350.2600005</v>
      </c>
      <c r="P7" s="14">
        <v>0</v>
      </c>
      <c r="Q7" s="14">
        <v>0.64041830394544641</v>
      </c>
      <c r="R7" s="14">
        <v>0.35958169605455381</v>
      </c>
      <c r="S7" s="14">
        <v>0</v>
      </c>
      <c r="T7" s="14">
        <v>3.3073763277305698E-2</v>
      </c>
      <c r="U7" s="14">
        <v>0.1007531744982384</v>
      </c>
      <c r="V7" s="14">
        <v>8117148.0150157586</v>
      </c>
      <c r="W7" s="14">
        <v>24727407.74999994</v>
      </c>
      <c r="X7" s="14">
        <v>0.60104241591687591</v>
      </c>
      <c r="Y7" s="14">
        <v>-34506418.249999851</v>
      </c>
      <c r="Z7" s="14">
        <v>49861252.254000187</v>
      </c>
    </row>
    <row r="8" spans="1:26" x14ac:dyDescent="0.25">
      <c r="A8" s="123">
        <v>2015</v>
      </c>
      <c r="B8" s="14" t="s">
        <v>114</v>
      </c>
      <c r="C8" s="14">
        <v>455436506.21999896</v>
      </c>
      <c r="D8" s="127">
        <v>7.964698681210014E-2</v>
      </c>
      <c r="E8" s="127">
        <v>6.4373551202408244E-2</v>
      </c>
      <c r="F8" s="14">
        <v>0</v>
      </c>
      <c r="G8" s="14">
        <v>166712424.31999999</v>
      </c>
      <c r="H8" s="14">
        <v>84452030.170000002</v>
      </c>
      <c r="I8" s="14">
        <v>28156212.809999999</v>
      </c>
      <c r="J8" s="14">
        <v>8800000</v>
      </c>
      <c r="K8" s="14">
        <v>-10560890.09</v>
      </c>
      <c r="L8" s="14">
        <v>0</v>
      </c>
      <c r="M8" s="14">
        <v>19275968.859999999</v>
      </c>
      <c r="N8" s="14">
        <v>296835746.07000005</v>
      </c>
      <c r="O8" s="14">
        <v>158600760.14999899</v>
      </c>
      <c r="P8" s="14">
        <v>0</v>
      </c>
      <c r="Q8" s="14">
        <v>0.6517609853756724</v>
      </c>
      <c r="R8" s="14">
        <v>0.34823901462432783</v>
      </c>
      <c r="S8" s="14">
        <v>0</v>
      </c>
      <c r="T8" s="14">
        <v>2.9340689246218892E-2</v>
      </c>
      <c r="U8" s="14">
        <v>9.8769007143293175E-2</v>
      </c>
      <c r="V8" s="14">
        <v>7926475.2882437296</v>
      </c>
      <c r="W8" s="14">
        <v>26682743.810000066</v>
      </c>
      <c r="X8" s="14">
        <v>0.61057792634198105</v>
      </c>
      <c r="Y8" s="14">
        <v>-42434749.150000513</v>
      </c>
      <c r="Z8" s="14">
        <v>48652552.093999267</v>
      </c>
    </row>
    <row r="9" spans="1:26" x14ac:dyDescent="0.25">
      <c r="A9" s="123">
        <v>2016</v>
      </c>
      <c r="B9" s="14" t="s">
        <v>114</v>
      </c>
      <c r="C9" s="14">
        <v>474682949.33000141</v>
      </c>
      <c r="D9" s="127">
        <v>4.2259333292675061E-2</v>
      </c>
      <c r="E9" s="127">
        <v>6.5905623907511687E-2</v>
      </c>
      <c r="F9" s="14">
        <v>19886012.77</v>
      </c>
      <c r="G9" s="14">
        <v>179007441.79999998</v>
      </c>
      <c r="H9" s="14">
        <v>112414514.65000001</v>
      </c>
      <c r="I9" s="14">
        <v>27892409.800000001</v>
      </c>
      <c r="J9" s="14">
        <v>8800000</v>
      </c>
      <c r="K9" s="14">
        <v>7598822.5199999996</v>
      </c>
      <c r="L9" s="14">
        <v>0</v>
      </c>
      <c r="M9" s="14">
        <v>3587070.3599999994</v>
      </c>
      <c r="N9" s="14">
        <v>359186271.90000004</v>
      </c>
      <c r="O9" s="14">
        <v>115496677.43000139</v>
      </c>
      <c r="P9" s="14">
        <v>0</v>
      </c>
      <c r="Q9" s="14">
        <v>0.75668669457577753</v>
      </c>
      <c r="R9" s="14">
        <v>0.24331330542422255</v>
      </c>
      <c r="S9" s="14">
        <v>0</v>
      </c>
      <c r="T9" s="14">
        <v>3.1120526877046011E-2</v>
      </c>
      <c r="U9" s="14">
        <v>0.21005059752910096</v>
      </c>
      <c r="V9" s="14">
        <v>9237684.8136394415</v>
      </c>
      <c r="W9" s="14">
        <v>62350525.829999983</v>
      </c>
      <c r="X9" s="14">
        <v>0.64479550258894192</v>
      </c>
      <c r="Y9" s="14">
        <v>-59494271.404999346</v>
      </c>
      <c r="Z9" s="14">
        <v>35442318.461000919</v>
      </c>
    </row>
    <row r="10" spans="1:26" x14ac:dyDescent="0.25">
      <c r="A10" s="123">
        <v>2017</v>
      </c>
      <c r="B10" s="14" t="s">
        <v>114</v>
      </c>
      <c r="C10" s="14">
        <v>505998333.92000329</v>
      </c>
      <c r="D10" s="127">
        <v>6.5971159558611658E-2</v>
      </c>
      <c r="E10" s="127">
        <v>6.2625826554462291E-2</v>
      </c>
      <c r="F10" s="14">
        <v>6527872.2600000007</v>
      </c>
      <c r="G10" s="14">
        <v>205930551.59999996</v>
      </c>
      <c r="H10" s="14">
        <v>119520414.95999998</v>
      </c>
      <c r="I10" s="14">
        <v>28651682.890000001</v>
      </c>
      <c r="J10" s="14">
        <v>8800000</v>
      </c>
      <c r="K10" s="14">
        <v>7231550.0499999998</v>
      </c>
      <c r="L10" s="14">
        <v>0</v>
      </c>
      <c r="M10" s="14">
        <v>3940697.47</v>
      </c>
      <c r="N10" s="14">
        <v>380602769.22999996</v>
      </c>
      <c r="O10" s="14">
        <v>125395564.69000331</v>
      </c>
      <c r="P10" s="14">
        <v>0</v>
      </c>
      <c r="Q10" s="14">
        <v>0.75218186250030628</v>
      </c>
      <c r="R10" s="14">
        <v>0.2478181374996937</v>
      </c>
      <c r="S10" s="14">
        <v>0</v>
      </c>
      <c r="T10" s="14">
        <v>3.6041679592522899E-2</v>
      </c>
      <c r="U10" s="14">
        <v>5.962504417753034E-2</v>
      </c>
      <c r="V10" s="14">
        <v>12945676.525852611</v>
      </c>
      <c r="W10" s="14">
        <v>21416497.329999924</v>
      </c>
      <c r="X10" s="14">
        <v>0.73544105480134947</v>
      </c>
      <c r="Y10" s="14">
        <v>-106187104.9399984</v>
      </c>
      <c r="Z10" s="14">
        <v>-4987438.1559977531</v>
      </c>
    </row>
    <row r="11" spans="1:26" x14ac:dyDescent="0.25">
      <c r="A11" s="123">
        <v>2018</v>
      </c>
      <c r="B11" s="14" t="s">
        <v>114</v>
      </c>
      <c r="C11" s="14">
        <v>567279240.40000236</v>
      </c>
      <c r="D11" s="127">
        <v>0.12110890959907272</v>
      </c>
      <c r="E11" s="127">
        <v>7.6446467483453143E-2</v>
      </c>
      <c r="F11" s="14">
        <v>4871181.9399999995</v>
      </c>
      <c r="G11" s="14">
        <v>223726086.81</v>
      </c>
      <c r="H11" s="14">
        <v>123814164.02000001</v>
      </c>
      <c r="I11" s="14">
        <v>25505941.219999999</v>
      </c>
      <c r="J11" s="14">
        <v>213759.33000000002</v>
      </c>
      <c r="K11" s="14">
        <v>6214414.0299999993</v>
      </c>
      <c r="L11" s="14">
        <v>588920.80999999994</v>
      </c>
      <c r="M11" s="14">
        <v>3494650.1699999995</v>
      </c>
      <c r="N11" s="14">
        <v>388429118.32999998</v>
      </c>
      <c r="O11" s="14">
        <v>178850122.07000238</v>
      </c>
      <c r="P11" s="14">
        <v>0</v>
      </c>
      <c r="Q11" s="14">
        <v>0.68472295593984578</v>
      </c>
      <c r="R11" s="14">
        <v>0.31527704406015422</v>
      </c>
      <c r="S11" s="14">
        <v>0</v>
      </c>
      <c r="T11" s="14">
        <v>4.0610233060291087E-2</v>
      </c>
      <c r="U11" s="14">
        <v>2.0563037719966148E-2</v>
      </c>
      <c r="V11" s="14">
        <v>15456367.161822485</v>
      </c>
      <c r="W11" s="14">
        <v>7826349.1000000238</v>
      </c>
      <c r="X11" s="14">
        <v>0.69817315386431478</v>
      </c>
      <c r="Y11" s="14">
        <v>-96963149.029998779</v>
      </c>
      <c r="Z11" s="14">
        <v>16492699.050001681</v>
      </c>
    </row>
    <row r="12" spans="1:26" x14ac:dyDescent="0.25">
      <c r="A12" s="123">
        <v>2019</v>
      </c>
      <c r="B12" s="14" t="s">
        <v>114</v>
      </c>
      <c r="C12" s="14">
        <v>644716070.56999671</v>
      </c>
      <c r="D12" s="127">
        <v>0.13650566538516684</v>
      </c>
      <c r="E12" s="127">
        <v>0.10786191151428376</v>
      </c>
      <c r="F12" s="14">
        <v>9575432.0800000001</v>
      </c>
      <c r="G12" s="14">
        <v>226925017.16999996</v>
      </c>
      <c r="H12" s="14">
        <v>129080487.12</v>
      </c>
      <c r="I12" s="14">
        <v>32876763.370000008</v>
      </c>
      <c r="J12" s="14">
        <v>9359698.5500000007</v>
      </c>
      <c r="K12" s="14">
        <v>17808392.960000001</v>
      </c>
      <c r="L12" s="14">
        <v>17338933.300000001</v>
      </c>
      <c r="M12" s="14">
        <v>3535876.3000000007</v>
      </c>
      <c r="N12" s="14">
        <v>446500600.85000002</v>
      </c>
      <c r="O12" s="14">
        <v>198215469.71999675</v>
      </c>
      <c r="P12" s="14">
        <v>0</v>
      </c>
      <c r="Q12" s="14">
        <v>0.69255385623511234</v>
      </c>
      <c r="R12" s="14">
        <v>0.30744614376488777</v>
      </c>
      <c r="S12" s="14">
        <v>0</v>
      </c>
      <c r="T12" s="14">
        <v>4.1505299472486483E-2</v>
      </c>
      <c r="U12" s="14">
        <v>0.14950342232238081</v>
      </c>
      <c r="V12" s="14">
        <v>16121866.880120534</v>
      </c>
      <c r="W12" s="14">
        <v>58071482.520000041</v>
      </c>
      <c r="X12" s="14">
        <v>0.62748705000087079</v>
      </c>
      <c r="Y12" s="14">
        <v>-66071083.045001626</v>
      </c>
      <c r="Z12" s="14">
        <v>62872131.068997681</v>
      </c>
    </row>
    <row r="13" spans="1:26" x14ac:dyDescent="0.25">
      <c r="A13" s="123">
        <v>2020</v>
      </c>
      <c r="B13" s="14" t="s">
        <v>114</v>
      </c>
      <c r="C13" s="14">
        <v>488260670.13200998</v>
      </c>
      <c r="D13" s="127">
        <v>-0.24267333727180673</v>
      </c>
      <c r="E13" s="127">
        <v>4.9804125708109437E-3</v>
      </c>
      <c r="F13" s="14">
        <v>3569432.48</v>
      </c>
      <c r="G13" s="14">
        <v>242686779.56</v>
      </c>
      <c r="H13" s="14">
        <v>110186119.27</v>
      </c>
      <c r="I13" s="14">
        <v>20682343.650000002</v>
      </c>
      <c r="J13" s="14">
        <v>5582377.7199999988</v>
      </c>
      <c r="K13" s="14">
        <v>4428484.3000000017</v>
      </c>
      <c r="L13" s="14">
        <v>6657724.8100000005</v>
      </c>
      <c r="M13" s="14">
        <v>2878164.6799999997</v>
      </c>
      <c r="N13" s="14">
        <v>396671426.46999997</v>
      </c>
      <c r="O13" s="14">
        <v>91589243.662009954</v>
      </c>
      <c r="P13" s="14">
        <v>0</v>
      </c>
      <c r="Q13" s="14">
        <v>0.81241732282625334</v>
      </c>
      <c r="R13" s="14">
        <v>0.18758267717374649</v>
      </c>
      <c r="S13" s="14">
        <v>0</v>
      </c>
      <c r="T13" s="14">
        <v>4.9804125708109437E-3</v>
      </c>
      <c r="U13" s="14">
        <v>-0.11159934451407372</v>
      </c>
      <c r="V13" s="14">
        <v>2223757.205347979</v>
      </c>
      <c r="W13" s="14">
        <v>-49829174.380000055</v>
      </c>
      <c r="X13" s="14">
        <v>0.91902622001896517</v>
      </c>
      <c r="Y13" s="14">
        <v>-202370265.78399503</v>
      </c>
      <c r="Z13" s="14">
        <v>-104718131.75759304</v>
      </c>
    </row>
    <row r="14" spans="1:26" x14ac:dyDescent="0.25">
      <c r="A14" s="123">
        <v>2021</v>
      </c>
      <c r="B14" s="14" t="s">
        <v>114</v>
      </c>
      <c r="C14" s="14">
        <v>930849952.93000269</v>
      </c>
      <c r="D14" s="127">
        <v>0.90646105630078866</v>
      </c>
      <c r="E14" s="127">
        <v>0.26676446147138294</v>
      </c>
      <c r="F14" s="14">
        <v>2430009.98</v>
      </c>
      <c r="G14" s="14">
        <v>226909309.59999999</v>
      </c>
      <c r="H14" s="14">
        <v>104163350.28000002</v>
      </c>
      <c r="I14" s="14">
        <v>29541565.390000001</v>
      </c>
      <c r="J14" s="14">
        <v>-182890.76999999979</v>
      </c>
      <c r="K14" s="14">
        <v>5357868.74</v>
      </c>
      <c r="L14" s="14">
        <v>7673288.3200000022</v>
      </c>
      <c r="M14" s="14">
        <v>-6631332.2300000014</v>
      </c>
      <c r="N14" s="14">
        <v>369261169.31</v>
      </c>
      <c r="O14" s="14">
        <v>561588783.62000287</v>
      </c>
      <c r="P14" s="14">
        <v>0</v>
      </c>
      <c r="Q14" s="14">
        <v>0.39669247245239686</v>
      </c>
      <c r="R14" s="14">
        <v>0.60330752754760331</v>
      </c>
      <c r="S14" s="14">
        <v>0</v>
      </c>
      <c r="T14" s="14">
        <v>5.5687345145369424E-2</v>
      </c>
      <c r="U14" s="14">
        <v>-6.9100659465001768E-2</v>
      </c>
      <c r="V14" s="14">
        <v>22089578.635140918</v>
      </c>
      <c r="W14" s="14">
        <v>-27410257.159999967</v>
      </c>
      <c r="X14" s="14">
        <v>0.44986950236933682</v>
      </c>
      <c r="Y14" s="14">
        <v>68753549.995001376</v>
      </c>
      <c r="Z14" s="14">
        <v>254923540.58100185</v>
      </c>
    </row>
    <row r="15" spans="1:26" x14ac:dyDescent="0.25">
      <c r="A15" s="123">
        <v>2022</v>
      </c>
      <c r="B15" s="14" t="s">
        <v>114</v>
      </c>
      <c r="C15" s="14">
        <v>953293770.10000074</v>
      </c>
      <c r="D15" s="127">
        <v>2.4111100934530283E-2</v>
      </c>
      <c r="E15" s="127">
        <v>0.22929960665450408</v>
      </c>
      <c r="F15" s="14">
        <v>2276267</v>
      </c>
      <c r="G15" s="14">
        <v>212394615.50999999</v>
      </c>
      <c r="H15" s="14">
        <v>133058739.67000002</v>
      </c>
      <c r="I15" s="14">
        <v>25708207.889999997</v>
      </c>
      <c r="J15" s="14">
        <v>23852353.059999999</v>
      </c>
      <c r="K15" s="14">
        <v>19254726.190000001</v>
      </c>
      <c r="L15" s="14">
        <v>8853570.7100000009</v>
      </c>
      <c r="M15" s="14">
        <v>12573058.379999999</v>
      </c>
      <c r="N15" s="14">
        <v>437971538.40999997</v>
      </c>
      <c r="O15" s="14">
        <v>515322231.69000071</v>
      </c>
      <c r="P15" s="14">
        <v>0</v>
      </c>
      <c r="Q15" s="14">
        <v>0.45942977091317472</v>
      </c>
      <c r="R15" s="14">
        <v>0.54057022908682528</v>
      </c>
      <c r="S15" s="14">
        <v>0</v>
      </c>
      <c r="T15" s="14">
        <v>6.9311518658428981E-2</v>
      </c>
      <c r="U15" s="14">
        <v>0.18607526274260544</v>
      </c>
      <c r="V15" s="14">
        <v>25594052.426463369</v>
      </c>
      <c r="W15" s="14">
        <v>68710369.099999964</v>
      </c>
      <c r="X15" s="14">
        <v>0.41420098832182967</v>
      </c>
      <c r="Y15" s="14">
        <v>107385715.74000037</v>
      </c>
      <c r="Z15" s="14">
        <v>298044469.76000053</v>
      </c>
    </row>
    <row r="16" spans="1:26" x14ac:dyDescent="0.25">
      <c r="A16" s="123">
        <v>2023</v>
      </c>
      <c r="B16" s="14" t="s">
        <v>114</v>
      </c>
      <c r="C16" s="14">
        <v>970124054.26000607</v>
      </c>
      <c r="D16" s="127">
        <v>1.7654876899321215E-2</v>
      </c>
      <c r="E16" s="127">
        <v>0.31607567804488007</v>
      </c>
      <c r="F16" s="14">
        <v>2020498</v>
      </c>
      <c r="G16" s="14">
        <v>292160098.55000001</v>
      </c>
      <c r="H16" s="14">
        <v>178024633.70999998</v>
      </c>
      <c r="I16" s="14">
        <v>35480831.460000001</v>
      </c>
      <c r="J16" s="14">
        <v>60267696.25</v>
      </c>
      <c r="K16" s="14">
        <v>24970745.940000001</v>
      </c>
      <c r="L16" s="14">
        <v>-3985088.2200000007</v>
      </c>
      <c r="M16" s="14">
        <v>4164308.76</v>
      </c>
      <c r="N16" s="14">
        <v>593103724.45000005</v>
      </c>
      <c r="O16" s="14">
        <v>377020329.8100059</v>
      </c>
      <c r="P16" s="14">
        <v>0</v>
      </c>
      <c r="Q16" s="14">
        <v>0.61136895002815839</v>
      </c>
      <c r="R16" s="14">
        <v>0.3886310499718415</v>
      </c>
      <c r="S16" s="14">
        <v>0</v>
      </c>
      <c r="T16" s="14">
        <v>7.6176895932621447E-2</v>
      </c>
      <c r="U16" s="14">
        <v>0.35420608974543821</v>
      </c>
      <c r="V16" s="14">
        <v>33363312.302908681</v>
      </c>
      <c r="W16" s="14">
        <v>155132186.04000008</v>
      </c>
      <c r="X16" s="14">
        <v>0.48585008138205038</v>
      </c>
      <c r="Y16" s="14">
        <v>47090488.720003068</v>
      </c>
      <c r="Z16" s="14">
        <v>241115299.5720042</v>
      </c>
    </row>
    <row r="17" spans="1:26" x14ac:dyDescent="0.25">
      <c r="A17" s="123">
        <v>2024</v>
      </c>
      <c r="B17" s="14" t="s">
        <v>114</v>
      </c>
      <c r="C17" s="14">
        <v>907607441.42000604</v>
      </c>
      <c r="D17" s="127">
        <v>-6.4441874794751497E-2</v>
      </c>
      <c r="E17" s="127">
        <v>-7.5586323203000001E-3</v>
      </c>
      <c r="F17" s="14">
        <v>3578067.4600000004</v>
      </c>
      <c r="G17" s="14">
        <v>318865787.94999993</v>
      </c>
      <c r="H17" s="14">
        <v>261755415.88999999</v>
      </c>
      <c r="I17" s="14">
        <v>42128310.760000005</v>
      </c>
      <c r="J17" s="14">
        <v>18252232.490000002</v>
      </c>
      <c r="K17" s="14">
        <v>15722826.959999997</v>
      </c>
      <c r="L17" s="14">
        <v>-1391186.8599999999</v>
      </c>
      <c r="M17" s="14">
        <v>5785738.0300000003</v>
      </c>
      <c r="N17" s="14">
        <v>664697192.67999995</v>
      </c>
      <c r="O17" s="14">
        <v>158210248.74000591</v>
      </c>
      <c r="P17" s="14">
        <v>84700000.000000015</v>
      </c>
      <c r="Q17" s="14">
        <v>0.7323619908184551</v>
      </c>
      <c r="R17" s="14">
        <v>0.17431572453006394</v>
      </c>
      <c r="S17" s="14">
        <v>9.3322284651480833E-2</v>
      </c>
      <c r="T17" s="14">
        <v>-7.5586323203000001E-3</v>
      </c>
      <c r="U17" s="14">
        <v>0.1207098611569002</v>
      </c>
      <c r="V17" s="14">
        <v>-4483052.9809180759</v>
      </c>
      <c r="W17" s="14">
        <v>71593468.2299999</v>
      </c>
      <c r="X17" s="14">
        <v>0.64854103724419643</v>
      </c>
      <c r="Y17" s="14">
        <v>-139300003.73999703</v>
      </c>
      <c r="Z17" s="14">
        <v>42221484.544004083</v>
      </c>
    </row>
    <row r="18" spans="1:26" x14ac:dyDescent="0.25">
      <c r="A18" s="123">
        <v>2025</v>
      </c>
      <c r="B18" s="14" t="s">
        <v>123</v>
      </c>
      <c r="C18" s="14">
        <v>906252879.90666711</v>
      </c>
      <c r="D18" s="127">
        <v>-1.492453071142319E-3</v>
      </c>
      <c r="E18" s="127">
        <v>-1.6093150322190868E-2</v>
      </c>
      <c r="F18" s="14">
        <v>2499999.9999999995</v>
      </c>
      <c r="G18" s="14">
        <v>238042421.99999997</v>
      </c>
      <c r="H18" s="14">
        <v>251128253.07999998</v>
      </c>
      <c r="I18" s="14">
        <v>19435883.899999999</v>
      </c>
      <c r="J18" s="14">
        <v>0</v>
      </c>
      <c r="K18" s="14">
        <v>60921487.800104164</v>
      </c>
      <c r="L18" s="14">
        <v>0</v>
      </c>
      <c r="M18" s="14">
        <v>0</v>
      </c>
      <c r="N18" s="14">
        <v>572028046.78010404</v>
      </c>
      <c r="O18" s="14">
        <v>264224833.12656295</v>
      </c>
      <c r="P18" s="14">
        <v>70000000.000000015</v>
      </c>
      <c r="Q18" s="14">
        <v>0.63120135611488026</v>
      </c>
      <c r="R18" s="14">
        <v>0.29155751003381625</v>
      </c>
      <c r="S18" s="14">
        <v>7.7241133851303351E-2</v>
      </c>
      <c r="T18" s="14">
        <v>-1.6093150322190868E-2</v>
      </c>
      <c r="U18" s="14">
        <v>-0.13941558189265424</v>
      </c>
      <c r="V18" s="14">
        <v>-10697071.840537507</v>
      </c>
      <c r="W18" s="14">
        <v>-92669145.899895906</v>
      </c>
      <c r="X18" s="14">
        <v>0.7216530124647067</v>
      </c>
      <c r="Y18" s="14">
        <v>-211570752.72666639</v>
      </c>
      <c r="Z18" s="14">
        <v>-30320176.745332956</v>
      </c>
    </row>
    <row r="19" spans="1:26" x14ac:dyDescent="0.25">
      <c r="A19" s="123">
        <v>2026</v>
      </c>
      <c r="B19" s="14" t="s">
        <v>138</v>
      </c>
      <c r="C19" s="14">
        <v>949999999.99999988</v>
      </c>
      <c r="D19" s="127">
        <v>4.8272530839116534E-2</v>
      </c>
      <c r="E19" s="127">
        <v>-5.8872656755924275E-3</v>
      </c>
      <c r="F19" s="14">
        <v>2500000</v>
      </c>
      <c r="G19" s="14">
        <v>439598454</v>
      </c>
      <c r="H19" s="14">
        <v>316395373.05999994</v>
      </c>
      <c r="I19" s="14">
        <v>16608317.528876496</v>
      </c>
      <c r="J19" s="14">
        <v>0</v>
      </c>
      <c r="K19" s="14">
        <v>113640758.61624999</v>
      </c>
      <c r="L19" s="14">
        <v>0</v>
      </c>
      <c r="M19" s="14">
        <v>0</v>
      </c>
      <c r="N19" s="14">
        <v>888742903.20512652</v>
      </c>
      <c r="O19" s="14">
        <v>-8742903.2051266432</v>
      </c>
      <c r="P19" s="14">
        <v>70000000.000000015</v>
      </c>
      <c r="Q19" s="14">
        <v>0.93551884547908071</v>
      </c>
      <c r="R19" s="14">
        <v>-9.2030560053964674E-3</v>
      </c>
      <c r="S19" s="14">
        <v>7.368421052631581E-2</v>
      </c>
      <c r="T19" s="14">
        <v>-5.8872656755924275E-3</v>
      </c>
      <c r="U19" s="14">
        <v>0.55367015342653692</v>
      </c>
      <c r="V19" s="14">
        <v>-3367681.0852846862</v>
      </c>
      <c r="W19" s="14">
        <v>316714856.42502248</v>
      </c>
      <c r="X19" s="14">
        <v>0.59858985862612568</v>
      </c>
      <c r="Y19" s="14">
        <v>-97028046.780104101</v>
      </c>
      <c r="Z19" s="14">
        <v>92971953.21989584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4DB4-5689-4022-9F98-393BD1F1A7CA}">
  <sheetPr>
    <tabColor theme="1"/>
  </sheetPr>
  <dimension ref="A1:G25"/>
  <sheetViews>
    <sheetView workbookViewId="0"/>
  </sheetViews>
  <sheetFormatPr defaultRowHeight="15" outlineLevelCol="1" x14ac:dyDescent="0.25"/>
  <cols>
    <col min="1" max="1" width="12.5703125" style="13" bestFit="1" customWidth="1"/>
    <col min="2" max="2" width="15.7109375" style="13" bestFit="1" customWidth="1"/>
    <col min="3" max="3" width="38" style="13" bestFit="1" customWidth="1"/>
    <col min="4" max="4" width="34.42578125" style="13" bestFit="1" customWidth="1"/>
    <col min="5" max="5" width="40" style="13" bestFit="1" customWidth="1"/>
    <col min="6" max="6" width="12.5703125" style="13" bestFit="1" customWidth="1"/>
    <col min="7" max="7" width="42.140625" style="13" bestFit="1" customWidth="1" outlineLevel="1"/>
    <col min="8" max="8" width="2.7109375" style="13" customWidth="1"/>
    <col min="9" max="9" width="12.85546875" style="13" bestFit="1" customWidth="1"/>
    <col min="10" max="10" width="10.140625" style="13" bestFit="1" customWidth="1"/>
    <col min="11" max="16384" width="9.140625" style="13"/>
  </cols>
  <sheetData>
    <row r="1" spans="1:7" x14ac:dyDescent="0.25">
      <c r="A1" s="13" t="s">
        <v>96</v>
      </c>
    </row>
    <row r="3" spans="1:7" x14ac:dyDescent="0.25">
      <c r="A3" s="15" t="s">
        <v>59</v>
      </c>
      <c r="B3" s="15" t="s">
        <v>42</v>
      </c>
      <c r="C3" s="15" t="s">
        <v>40</v>
      </c>
      <c r="D3" s="15" t="s">
        <v>80</v>
      </c>
      <c r="E3" s="15" t="s">
        <v>81</v>
      </c>
      <c r="F3" s="15" t="s">
        <v>30</v>
      </c>
      <c r="G3" s="188" t="s">
        <v>95</v>
      </c>
    </row>
    <row r="4" spans="1:7" x14ac:dyDescent="0.25">
      <c r="A4" s="13">
        <v>2025</v>
      </c>
      <c r="B4" s="17">
        <v>45818</v>
      </c>
      <c r="C4" s="13" t="s">
        <v>141</v>
      </c>
      <c r="D4" s="112" t="s">
        <v>82</v>
      </c>
      <c r="E4" s="107" t="s">
        <v>83</v>
      </c>
      <c r="F4" s="14">
        <v>906252879.90666711</v>
      </c>
      <c r="G4" s="13" t="s">
        <v>55</v>
      </c>
    </row>
    <row r="5" spans="1:7" x14ac:dyDescent="0.25">
      <c r="A5" s="13">
        <v>2025</v>
      </c>
      <c r="B5" s="17">
        <v>45818</v>
      </c>
      <c r="C5" s="13" t="s">
        <v>33</v>
      </c>
      <c r="D5" s="13" t="s">
        <v>84</v>
      </c>
      <c r="E5" s="107" t="s">
        <v>85</v>
      </c>
      <c r="F5" s="14">
        <v>238042421.99999997</v>
      </c>
      <c r="G5" s="13" t="s">
        <v>11</v>
      </c>
    </row>
    <row r="6" spans="1:7" x14ac:dyDescent="0.25">
      <c r="A6" s="13">
        <v>2025</v>
      </c>
      <c r="B6" s="17">
        <v>45818</v>
      </c>
      <c r="C6" s="13" t="s">
        <v>31</v>
      </c>
      <c r="D6" s="13" t="s">
        <v>84</v>
      </c>
      <c r="E6" s="107" t="s">
        <v>86</v>
      </c>
      <c r="F6" s="14">
        <v>88389078.079999998</v>
      </c>
      <c r="G6" s="13" t="s">
        <v>19</v>
      </c>
    </row>
    <row r="7" spans="1:7" x14ac:dyDescent="0.25">
      <c r="A7" s="13">
        <v>2025</v>
      </c>
      <c r="B7" s="17">
        <v>45818</v>
      </c>
      <c r="C7" s="13" t="s">
        <v>32</v>
      </c>
      <c r="D7" s="13" t="s">
        <v>84</v>
      </c>
      <c r="E7" s="107" t="s">
        <v>86</v>
      </c>
      <c r="F7" s="14">
        <v>162739175</v>
      </c>
      <c r="G7" s="13" t="s">
        <v>19</v>
      </c>
    </row>
    <row r="8" spans="1:7" x14ac:dyDescent="0.25">
      <c r="A8" s="13">
        <v>2025</v>
      </c>
      <c r="B8" s="17">
        <v>45818</v>
      </c>
      <c r="C8" s="13" t="s">
        <v>34</v>
      </c>
      <c r="D8" s="13" t="s">
        <v>84</v>
      </c>
      <c r="E8" s="107" t="s">
        <v>87</v>
      </c>
      <c r="F8" s="14">
        <v>19435883.899999999</v>
      </c>
      <c r="G8" s="13" t="s">
        <v>20</v>
      </c>
    </row>
    <row r="9" spans="1:7" x14ac:dyDescent="0.25">
      <c r="A9" s="13">
        <v>2025</v>
      </c>
      <c r="B9" s="17">
        <v>45818</v>
      </c>
      <c r="C9" s="13" t="s">
        <v>39</v>
      </c>
      <c r="D9" s="13" t="s">
        <v>84</v>
      </c>
      <c r="E9" s="107" t="s">
        <v>88</v>
      </c>
      <c r="F9" s="14">
        <v>59623146</v>
      </c>
      <c r="G9" s="13" t="s">
        <v>22</v>
      </c>
    </row>
    <row r="10" spans="1:7" x14ac:dyDescent="0.25">
      <c r="A10" s="13">
        <v>2025</v>
      </c>
      <c r="B10" s="17">
        <v>45818</v>
      </c>
      <c r="C10" s="13" t="s">
        <v>35</v>
      </c>
      <c r="D10" s="13" t="s">
        <v>84</v>
      </c>
      <c r="E10" s="107" t="s">
        <v>88</v>
      </c>
      <c r="F10" s="14">
        <v>1298341.8001041666</v>
      </c>
      <c r="G10" s="13" t="s">
        <v>22</v>
      </c>
    </row>
    <row r="11" spans="1:7" x14ac:dyDescent="0.25">
      <c r="A11" s="13">
        <v>2025</v>
      </c>
      <c r="B11" s="17">
        <v>45818</v>
      </c>
      <c r="C11" s="13" t="s">
        <v>36</v>
      </c>
      <c r="D11" s="13" t="s">
        <v>84</v>
      </c>
      <c r="E11" s="107" t="s">
        <v>89</v>
      </c>
      <c r="F11" s="14">
        <v>0</v>
      </c>
      <c r="G11" s="13" t="s">
        <v>23</v>
      </c>
    </row>
    <row r="12" spans="1:7" x14ac:dyDescent="0.25">
      <c r="A12" s="13">
        <v>2025</v>
      </c>
      <c r="B12" s="17">
        <v>45818</v>
      </c>
      <c r="C12" s="13" t="s">
        <v>37</v>
      </c>
      <c r="D12" s="13" t="s">
        <v>84</v>
      </c>
      <c r="E12" s="107" t="s">
        <v>90</v>
      </c>
      <c r="F12" s="14">
        <v>2499999.9999999995</v>
      </c>
      <c r="G12" s="13" t="s">
        <v>38</v>
      </c>
    </row>
    <row r="13" spans="1:7" x14ac:dyDescent="0.25">
      <c r="A13" s="13">
        <v>2025</v>
      </c>
      <c r="B13" s="17">
        <v>45818</v>
      </c>
      <c r="C13" s="13" t="s">
        <v>41</v>
      </c>
      <c r="D13" s="13" t="s">
        <v>91</v>
      </c>
      <c r="E13" s="13" t="s">
        <v>92</v>
      </c>
      <c r="F13" s="14">
        <v>70000000.000000015</v>
      </c>
      <c r="G13" s="13" t="s">
        <v>27</v>
      </c>
    </row>
    <row r="14" spans="1:7" ht="15.75" thickBot="1" x14ac:dyDescent="0.3">
      <c r="A14" s="109">
        <v>2025</v>
      </c>
      <c r="B14" s="108">
        <v>45818</v>
      </c>
      <c r="C14" s="109" t="s">
        <v>93</v>
      </c>
      <c r="D14" s="109" t="s">
        <v>93</v>
      </c>
      <c r="E14" s="109" t="s">
        <v>94</v>
      </c>
      <c r="F14" s="114">
        <v>264224833.12656295</v>
      </c>
      <c r="G14" s="49" t="s">
        <v>21</v>
      </c>
    </row>
    <row r="15" spans="1:7" x14ac:dyDescent="0.25">
      <c r="A15" s="111">
        <v>2026</v>
      </c>
      <c r="B15" s="110">
        <v>45818</v>
      </c>
      <c r="C15" s="111" t="s">
        <v>141</v>
      </c>
      <c r="D15" s="113" t="s">
        <v>82</v>
      </c>
      <c r="E15" s="107" t="s">
        <v>83</v>
      </c>
      <c r="F15" s="115">
        <v>949999999.99999988</v>
      </c>
      <c r="G15" s="50" t="s">
        <v>55</v>
      </c>
    </row>
    <row r="16" spans="1:7" x14ac:dyDescent="0.25">
      <c r="A16" s="13">
        <v>2026</v>
      </c>
      <c r="B16" s="17">
        <v>45818</v>
      </c>
      <c r="C16" s="13" t="s">
        <v>33</v>
      </c>
      <c r="D16" s="13" t="s">
        <v>84</v>
      </c>
      <c r="E16" s="107" t="s">
        <v>85</v>
      </c>
      <c r="F16" s="14">
        <v>439598454</v>
      </c>
      <c r="G16" s="13" t="s">
        <v>11</v>
      </c>
    </row>
    <row r="17" spans="1:7" x14ac:dyDescent="0.25">
      <c r="A17" s="13">
        <v>2026</v>
      </c>
      <c r="B17" s="17">
        <v>45818</v>
      </c>
      <c r="C17" s="13" t="s">
        <v>31</v>
      </c>
      <c r="D17" s="13" t="s">
        <v>84</v>
      </c>
      <c r="E17" s="107" t="s">
        <v>86</v>
      </c>
      <c r="F17" s="14">
        <v>92643170.060000002</v>
      </c>
      <c r="G17" s="13" t="s">
        <v>19</v>
      </c>
    </row>
    <row r="18" spans="1:7" x14ac:dyDescent="0.25">
      <c r="A18" s="13">
        <v>2026</v>
      </c>
      <c r="B18" s="17">
        <v>45818</v>
      </c>
      <c r="C18" s="13" t="s">
        <v>32</v>
      </c>
      <c r="D18" s="13" t="s">
        <v>84</v>
      </c>
      <c r="E18" s="107" t="s">
        <v>86</v>
      </c>
      <c r="F18" s="14">
        <v>223752202.99999997</v>
      </c>
      <c r="G18" s="13" t="s">
        <v>19</v>
      </c>
    </row>
    <row r="19" spans="1:7" x14ac:dyDescent="0.25">
      <c r="A19" s="13">
        <v>2026</v>
      </c>
      <c r="B19" s="17">
        <v>45818</v>
      </c>
      <c r="C19" s="13" t="s">
        <v>34</v>
      </c>
      <c r="D19" s="13" t="s">
        <v>84</v>
      </c>
      <c r="E19" s="107" t="s">
        <v>87</v>
      </c>
      <c r="F19" s="14">
        <v>16608317.528876496</v>
      </c>
      <c r="G19" s="13" t="s">
        <v>20</v>
      </c>
    </row>
    <row r="20" spans="1:7" x14ac:dyDescent="0.25">
      <c r="A20" s="13">
        <v>2026</v>
      </c>
      <c r="B20" s="17">
        <v>45818</v>
      </c>
      <c r="C20" s="13" t="s">
        <v>39</v>
      </c>
      <c r="D20" s="13" t="s">
        <v>84</v>
      </c>
      <c r="E20" s="107" t="s">
        <v>88</v>
      </c>
      <c r="F20" s="14">
        <v>111508353</v>
      </c>
      <c r="G20" s="13" t="s">
        <v>22</v>
      </c>
    </row>
    <row r="21" spans="1:7" x14ac:dyDescent="0.25">
      <c r="A21" s="13">
        <v>2026</v>
      </c>
      <c r="B21" s="17">
        <v>45818</v>
      </c>
      <c r="C21" s="13" t="s">
        <v>35</v>
      </c>
      <c r="D21" s="13" t="s">
        <v>84</v>
      </c>
      <c r="E21" s="107" t="s">
        <v>88</v>
      </c>
      <c r="F21" s="14">
        <v>2132405.61625</v>
      </c>
      <c r="G21" s="13" t="s">
        <v>22</v>
      </c>
    </row>
    <row r="22" spans="1:7" x14ac:dyDescent="0.25">
      <c r="A22" s="13">
        <v>2026</v>
      </c>
      <c r="B22" s="17">
        <v>45818</v>
      </c>
      <c r="C22" s="13" t="s">
        <v>36</v>
      </c>
      <c r="D22" s="13" t="s">
        <v>84</v>
      </c>
      <c r="E22" s="107" t="s">
        <v>89</v>
      </c>
      <c r="F22" s="14">
        <v>0</v>
      </c>
      <c r="G22" s="13" t="s">
        <v>23</v>
      </c>
    </row>
    <row r="23" spans="1:7" x14ac:dyDescent="0.25">
      <c r="A23" s="13">
        <v>2026</v>
      </c>
      <c r="B23" s="17">
        <v>45818</v>
      </c>
      <c r="C23" s="13" t="s">
        <v>37</v>
      </c>
      <c r="D23" s="13" t="s">
        <v>84</v>
      </c>
      <c r="E23" s="107" t="s">
        <v>90</v>
      </c>
      <c r="F23" s="14">
        <v>2500000</v>
      </c>
      <c r="G23" s="13" t="s">
        <v>38</v>
      </c>
    </row>
    <row r="24" spans="1:7" x14ac:dyDescent="0.25">
      <c r="A24" s="13">
        <v>2026</v>
      </c>
      <c r="B24" s="17">
        <v>45818</v>
      </c>
      <c r="C24" s="13" t="s">
        <v>41</v>
      </c>
      <c r="D24" s="13" t="s">
        <v>91</v>
      </c>
      <c r="E24" s="107" t="s">
        <v>92</v>
      </c>
      <c r="F24" s="14">
        <v>70000000.000000015</v>
      </c>
      <c r="G24" s="13" t="s">
        <v>27</v>
      </c>
    </row>
    <row r="25" spans="1:7" x14ac:dyDescent="0.25">
      <c r="A25" s="13">
        <v>2026</v>
      </c>
      <c r="B25" s="17">
        <v>45818</v>
      </c>
      <c r="C25" s="13" t="s">
        <v>93</v>
      </c>
      <c r="D25" s="13" t="s">
        <v>93</v>
      </c>
      <c r="E25" s="107" t="s">
        <v>94</v>
      </c>
      <c r="F25" s="14">
        <v>-8742903.2051266432</v>
      </c>
      <c r="G25" s="13" t="s">
        <v>21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2C59-4B07-4326-AB68-1F79C74747BB}">
  <sheetPr>
    <tabColor theme="1"/>
  </sheetPr>
  <dimension ref="A1:E21"/>
  <sheetViews>
    <sheetView workbookViewId="0"/>
  </sheetViews>
  <sheetFormatPr defaultRowHeight="15" x14ac:dyDescent="0.25"/>
  <cols>
    <col min="1" max="1" width="16.42578125" style="13" bestFit="1" customWidth="1"/>
    <col min="2" max="2" width="11.85546875" style="13" bestFit="1" customWidth="1"/>
    <col min="3" max="3" width="7.28515625" style="13" bestFit="1" customWidth="1"/>
    <col min="4" max="4" width="26.5703125" style="13" bestFit="1" customWidth="1"/>
    <col min="5" max="5" width="31.140625" style="13" bestFit="1" customWidth="1"/>
    <col min="6" max="16384" width="9.140625" style="13"/>
  </cols>
  <sheetData>
    <row r="1" spans="1:5" s="117" customFormat="1" x14ac:dyDescent="0.25">
      <c r="A1" s="117" t="s">
        <v>116</v>
      </c>
      <c r="B1" s="117" t="s">
        <v>117</v>
      </c>
      <c r="C1" s="117" t="s">
        <v>29</v>
      </c>
      <c r="D1" s="117" t="s">
        <v>118</v>
      </c>
      <c r="E1" s="117" t="s">
        <v>76</v>
      </c>
    </row>
    <row r="2" spans="1:5" x14ac:dyDescent="0.25">
      <c r="A2" s="17">
        <v>38718</v>
      </c>
      <c r="B2" s="14">
        <v>203.1</v>
      </c>
      <c r="C2" s="14">
        <v>2006</v>
      </c>
      <c r="D2" s="119" t="s">
        <v>115</v>
      </c>
      <c r="E2" s="119" t="s">
        <v>115</v>
      </c>
    </row>
    <row r="3" spans="1:5" x14ac:dyDescent="0.25">
      <c r="A3" s="17">
        <v>39083</v>
      </c>
      <c r="B3" s="14">
        <v>211.44499999999999</v>
      </c>
      <c r="C3" s="14">
        <v>2007</v>
      </c>
      <c r="D3" s="119" t="s">
        <v>115</v>
      </c>
      <c r="E3" s="119" t="s">
        <v>115</v>
      </c>
    </row>
    <row r="4" spans="1:5" x14ac:dyDescent="0.25">
      <c r="A4" s="17">
        <v>39448</v>
      </c>
      <c r="B4" s="14">
        <v>211.398</v>
      </c>
      <c r="C4" s="14">
        <v>2008</v>
      </c>
      <c r="D4" s="119" t="s">
        <v>115</v>
      </c>
      <c r="E4" s="119" t="s">
        <v>115</v>
      </c>
    </row>
    <row r="5" spans="1:5" x14ac:dyDescent="0.25">
      <c r="A5" s="17">
        <v>39814</v>
      </c>
      <c r="B5" s="14">
        <v>217.34700000000001</v>
      </c>
      <c r="C5" s="14">
        <v>2009</v>
      </c>
      <c r="D5" s="119">
        <v>2.2856184910616362E-2</v>
      </c>
      <c r="E5" s="119">
        <v>4.2856184910616366E-2</v>
      </c>
    </row>
    <row r="6" spans="1:5" x14ac:dyDescent="0.25">
      <c r="A6" s="17">
        <v>40179</v>
      </c>
      <c r="B6" s="14">
        <v>220.47200000000001</v>
      </c>
      <c r="C6" s="14">
        <v>2010</v>
      </c>
      <c r="D6" s="119">
        <v>1.4032810124197548E-2</v>
      </c>
      <c r="E6" s="119">
        <v>3.4032810124197552E-2</v>
      </c>
    </row>
    <row r="7" spans="1:5" x14ac:dyDescent="0.25">
      <c r="A7" s="17">
        <v>40544</v>
      </c>
      <c r="B7" s="14">
        <v>227.22300000000001</v>
      </c>
      <c r="C7" s="14">
        <v>2011</v>
      </c>
      <c r="D7" s="119">
        <v>2.4354953148860492E-2</v>
      </c>
      <c r="E7" s="119">
        <v>4.4354953148860496E-2</v>
      </c>
    </row>
    <row r="8" spans="1:5" x14ac:dyDescent="0.25">
      <c r="A8" s="17">
        <v>40909</v>
      </c>
      <c r="B8" s="14">
        <v>231.221</v>
      </c>
      <c r="C8" s="14">
        <v>2012</v>
      </c>
      <c r="D8" s="119">
        <v>2.0840461088079021E-2</v>
      </c>
      <c r="E8" s="119">
        <v>4.0840461088079025E-2</v>
      </c>
    </row>
    <row r="9" spans="1:5" x14ac:dyDescent="0.25">
      <c r="A9" s="17">
        <v>41275</v>
      </c>
      <c r="B9" s="14">
        <v>234.71899999999999</v>
      </c>
      <c r="C9" s="14">
        <v>2013</v>
      </c>
      <c r="D9" s="119">
        <v>2.1092143875866887E-2</v>
      </c>
      <c r="E9" s="119">
        <v>4.1092143875866891E-2</v>
      </c>
    </row>
    <row r="10" spans="1:5" x14ac:dyDescent="0.25">
      <c r="A10" s="17">
        <v>41640</v>
      </c>
      <c r="B10" s="14">
        <v>236.25200000000001</v>
      </c>
      <c r="C10" s="14">
        <v>2014</v>
      </c>
      <c r="D10" s="119">
        <v>1.3073763277305694E-2</v>
      </c>
      <c r="E10" s="119">
        <v>3.3073763277305698E-2</v>
      </c>
    </row>
    <row r="11" spans="1:5" x14ac:dyDescent="0.25">
      <c r="A11" s="17">
        <v>42005</v>
      </c>
      <c r="B11" s="14">
        <v>237.761</v>
      </c>
      <c r="C11" s="14">
        <v>2015</v>
      </c>
      <c r="D11" s="119">
        <v>9.3406892462188917E-3</v>
      </c>
      <c r="E11" s="119">
        <v>2.9340689246218892E-2</v>
      </c>
    </row>
    <row r="12" spans="1:5" x14ac:dyDescent="0.25">
      <c r="A12" s="17">
        <v>42370</v>
      </c>
      <c r="B12" s="14">
        <v>242.637</v>
      </c>
      <c r="C12" s="14">
        <v>2016</v>
      </c>
      <c r="D12" s="119">
        <v>1.1120526877046013E-2</v>
      </c>
      <c r="E12" s="119">
        <v>3.1120526877046011E-2</v>
      </c>
    </row>
    <row r="13" spans="1:5" x14ac:dyDescent="0.25">
      <c r="A13" s="17">
        <v>42736</v>
      </c>
      <c r="B13" s="14">
        <v>247.80500000000001</v>
      </c>
      <c r="C13" s="14">
        <v>2017</v>
      </c>
      <c r="D13" s="119">
        <v>1.6041679592522895E-2</v>
      </c>
      <c r="E13" s="119">
        <v>3.6041679592522899E-2</v>
      </c>
    </row>
    <row r="14" spans="1:5" x14ac:dyDescent="0.25">
      <c r="A14" s="17">
        <v>43101</v>
      </c>
      <c r="B14" s="14">
        <v>252.767</v>
      </c>
      <c r="C14" s="14">
        <v>2018</v>
      </c>
      <c r="D14" s="119">
        <v>2.0610233060291083E-2</v>
      </c>
      <c r="E14" s="119">
        <v>4.0610233060291087E-2</v>
      </c>
    </row>
    <row r="15" spans="1:5" x14ac:dyDescent="0.25">
      <c r="A15" s="17">
        <v>43466</v>
      </c>
      <c r="B15" s="14">
        <v>258.63</v>
      </c>
      <c r="C15" s="14">
        <v>2019</v>
      </c>
      <c r="D15" s="119">
        <v>2.1505299472486472E-2</v>
      </c>
      <c r="E15" s="119">
        <v>4.1505299472486483E-2</v>
      </c>
    </row>
    <row r="16" spans="1:5" x14ac:dyDescent="0.25">
      <c r="A16" s="17">
        <v>43831</v>
      </c>
      <c r="B16" s="14">
        <v>262.04500000000002</v>
      </c>
      <c r="C16" s="14">
        <v>2020</v>
      </c>
      <c r="D16" s="119">
        <v>1.8799220894881289E-2</v>
      </c>
      <c r="E16" s="119">
        <v>3.8799220894881289E-2</v>
      </c>
    </row>
    <row r="17" spans="1:5" x14ac:dyDescent="0.25">
      <c r="A17" s="17">
        <v>44197</v>
      </c>
      <c r="B17" s="14">
        <v>280.80599999999998</v>
      </c>
      <c r="C17" s="14">
        <v>2021</v>
      </c>
      <c r="D17" s="119">
        <v>3.568734514536942E-2</v>
      </c>
      <c r="E17" s="119">
        <v>5.5687345145369424E-2</v>
      </c>
    </row>
    <row r="18" spans="1:5" x14ac:dyDescent="0.25">
      <c r="A18" s="17">
        <v>44562</v>
      </c>
      <c r="B18" s="14">
        <v>298.80799999999999</v>
      </c>
      <c r="C18" s="14">
        <v>2022</v>
      </c>
      <c r="D18" s="119">
        <v>4.9311518658428977E-2</v>
      </c>
      <c r="E18" s="119">
        <v>6.9311518658428981E-2</v>
      </c>
    </row>
    <row r="19" spans="1:5" x14ac:dyDescent="0.25">
      <c r="A19" s="17">
        <v>44927</v>
      </c>
      <c r="B19" s="14">
        <v>308.73500000000001</v>
      </c>
      <c r="C19" s="14">
        <v>2023</v>
      </c>
      <c r="D19" s="119">
        <v>5.6176895932621429E-2</v>
      </c>
      <c r="E19" s="119">
        <v>7.6176895932621447E-2</v>
      </c>
    </row>
    <row r="20" spans="1:5" x14ac:dyDescent="0.25">
      <c r="A20" s="17">
        <v>45292</v>
      </c>
      <c r="B20" s="14">
        <v>317.60300000000001</v>
      </c>
      <c r="C20" s="14">
        <v>2024</v>
      </c>
      <c r="D20" s="119">
        <v>4.1900078982779254E-2</v>
      </c>
      <c r="E20" s="119">
        <v>6.1900078982779258E-2</v>
      </c>
    </row>
    <row r="21" spans="1:5" x14ac:dyDescent="0.25">
      <c r="A21" s="17">
        <v>45869</v>
      </c>
      <c r="B21" s="14">
        <v>322.13200000000001</v>
      </c>
      <c r="C21" s="14">
        <v>2025</v>
      </c>
      <c r="D21" s="119">
        <v>2.5369864506503692E-2</v>
      </c>
      <c r="E21" s="119">
        <v>4.5369864506503696E-2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945D-04FA-42BD-92C6-31A809B5D261}">
  <sheetPr>
    <tabColor theme="1"/>
  </sheetPr>
  <dimension ref="A1:B4"/>
  <sheetViews>
    <sheetView workbookViewId="0"/>
  </sheetViews>
  <sheetFormatPr defaultRowHeight="15" x14ac:dyDescent="0.25"/>
  <cols>
    <col min="1" max="1" width="22.140625" style="13" bestFit="1" customWidth="1"/>
    <col min="2" max="2" width="21.42578125" style="13" bestFit="1" customWidth="1"/>
    <col min="3" max="16384" width="9.140625" style="13"/>
  </cols>
  <sheetData>
    <row r="1" spans="1:2" x14ac:dyDescent="0.25">
      <c r="A1" s="15" t="s">
        <v>218</v>
      </c>
      <c r="B1" s="15" t="s">
        <v>219</v>
      </c>
    </row>
    <row r="2" spans="1:2" x14ac:dyDescent="0.25">
      <c r="A2" s="123" t="s">
        <v>220</v>
      </c>
      <c r="B2" s="13">
        <v>0.7</v>
      </c>
    </row>
    <row r="3" spans="1:2" x14ac:dyDescent="0.25">
      <c r="A3" s="123" t="s">
        <v>221</v>
      </c>
      <c r="B3" s="13">
        <v>0.6</v>
      </c>
    </row>
    <row r="4" spans="1:2" x14ac:dyDescent="0.25">
      <c r="A4" s="123" t="s">
        <v>222</v>
      </c>
      <c r="B4" s="13">
        <v>0.5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6841-5A3E-40DA-AA69-17D0C4CCC474}">
  <dimension ref="B1:D6"/>
  <sheetViews>
    <sheetView zoomScale="160" zoomScaleNormal="160" workbookViewId="0"/>
  </sheetViews>
  <sheetFormatPr defaultRowHeight="15.75" x14ac:dyDescent="0.25"/>
  <cols>
    <col min="1" max="1" width="2.7109375" customWidth="1"/>
    <col min="2" max="2" width="46.5703125" style="22" customWidth="1"/>
    <col min="3" max="3" width="2.7109375" style="2" customWidth="1"/>
    <col min="4" max="4" width="45" style="22" customWidth="1"/>
  </cols>
  <sheetData>
    <row r="1" spans="2:4" ht="27.75" customHeight="1" x14ac:dyDescent="0.25"/>
    <row r="2" spans="2:4" x14ac:dyDescent="0.25">
      <c r="B2" s="23" t="s">
        <v>45</v>
      </c>
      <c r="C2" s="24"/>
      <c r="D2" s="23" t="s">
        <v>46</v>
      </c>
    </row>
    <row r="3" spans="2:4" ht="27.75" customHeight="1" x14ac:dyDescent="0.25">
      <c r="B3" s="25"/>
      <c r="C3" s="24"/>
      <c r="D3" s="25"/>
    </row>
    <row r="4" spans="2:4" x14ac:dyDescent="0.25">
      <c r="B4" s="23" t="s">
        <v>48</v>
      </c>
      <c r="C4" s="24"/>
      <c r="D4" s="23" t="s">
        <v>47</v>
      </c>
    </row>
    <row r="5" spans="2:4" ht="27.75" customHeight="1" x14ac:dyDescent="0.25">
      <c r="B5" s="25"/>
      <c r="C5" s="24"/>
      <c r="D5" s="25"/>
    </row>
    <row r="6" spans="2:4" x14ac:dyDescent="0.25">
      <c r="B6" s="23" t="s">
        <v>49</v>
      </c>
      <c r="C6" s="24"/>
      <c r="D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64A9-CEF1-4AB8-A82E-EC6BB80A4711}">
  <sheetPr>
    <tabColor theme="4"/>
  </sheetPr>
  <dimension ref="A1:G43"/>
  <sheetViews>
    <sheetView showGridLines="0" topLeftCell="A3" zoomScale="126" zoomScaleNormal="126" workbookViewId="0">
      <selection activeCell="A3" sqref="A3"/>
    </sheetView>
  </sheetViews>
  <sheetFormatPr defaultRowHeight="15" outlineLevelRow="1" x14ac:dyDescent="0.25"/>
  <cols>
    <col min="1" max="1" width="2.7109375" customWidth="1"/>
    <col min="2" max="2" width="75.7109375" customWidth="1"/>
    <col min="3" max="3" width="13.28515625" customWidth="1"/>
    <col min="4" max="5" width="12.7109375" customWidth="1"/>
  </cols>
  <sheetData>
    <row r="1" spans="1:5" hidden="1" outlineLevel="1" x14ac:dyDescent="0.25">
      <c r="A1" s="1"/>
      <c r="B1" s="1"/>
      <c r="C1" s="1"/>
      <c r="D1" s="1"/>
      <c r="E1" s="1"/>
    </row>
    <row r="2" spans="1:5" hidden="1" outlineLevel="1" x14ac:dyDescent="0.25">
      <c r="A2" s="1"/>
      <c r="B2" s="1"/>
      <c r="C2" s="65" t="s">
        <v>119</v>
      </c>
      <c r="D2" s="121">
        <f>MAX(projectedAllocations[Fiscal Year])</f>
        <v>2026</v>
      </c>
      <c r="E2" s="1"/>
    </row>
    <row r="3" spans="1:5" collapsed="1" x14ac:dyDescent="0.25">
      <c r="A3" s="1"/>
      <c r="B3" s="1"/>
      <c r="C3" s="1"/>
      <c r="D3" s="1"/>
      <c r="E3" s="1"/>
    </row>
    <row r="4" spans="1:5" ht="19.5" customHeight="1" x14ac:dyDescent="0.25">
      <c r="A4" s="1"/>
      <c r="B4" s="32" t="str">
        <f>"The Fiscal Year " &amp; currentFiscalYear &amp; " Legislative Forecast estimates a total of $" &amp; TEXT(netIncome, "#,##0.0,,") &amp; " MM in Tribal Business Pre-Transfer Net Income."</f>
        <v>The Fiscal Year 2026 Legislative Forecast estimates a total of $950.0 MM in Tribal Business Pre-Transfer Net Income.</v>
      </c>
      <c r="C4" s="1"/>
      <c r="D4" s="1"/>
      <c r="E4" s="1"/>
    </row>
    <row r="5" spans="1:5" ht="19.5" customHeight="1" x14ac:dyDescent="0.25">
      <c r="A5" s="1"/>
      <c r="B5" s="32" t="str">
        <f>"Allocation percentages total as follows: Tribal Government " &amp; TEXT('Base and Excess Form'!$C$8, "0%") &amp; ", Sustainability Fund " &amp; TEXT('Base and Excess Form'!$C$9, "0%") &amp; ", and retention by Tribal Businesses " &amp; TEXT('Base and Excess Form'!$C$10, "0%") &amp; "."</f>
        <v>Allocation percentages total as follows: Tribal Government 94%, Sustainability Fund 7%, and retention by Tribal Businesses -1%.</v>
      </c>
      <c r="C5" s="1"/>
      <c r="D5" s="1"/>
      <c r="E5" s="1"/>
    </row>
    <row r="6" spans="1:5" ht="19.5" customHeight="1" x14ac:dyDescent="0.25">
      <c r="A6" s="1"/>
      <c r="B6" s="1"/>
      <c r="C6" s="1"/>
      <c r="D6" s="1"/>
      <c r="E6" s="1"/>
    </row>
    <row r="7" spans="1:5" ht="15.95" customHeight="1" x14ac:dyDescent="0.25">
      <c r="A7" s="1"/>
      <c r="B7" s="30" t="s">
        <v>6</v>
      </c>
      <c r="D7" s="120">
        <f>currentFiscalYear</f>
        <v>2026</v>
      </c>
      <c r="E7" s="30" t="s">
        <v>0</v>
      </c>
    </row>
    <row r="8" spans="1:5" ht="15.95" customHeight="1" x14ac:dyDescent="0.25">
      <c r="A8" s="1"/>
      <c r="B8" s="31" t="s">
        <v>1</v>
      </c>
      <c r="C8" s="31"/>
      <c r="D8" s="130">
        <f>SUMIFS(projectedAllocations[Allocation], projectedAllocations[Fiscal Year], currentFiscalYear, projectedAllocations[Rollup Account (Summary)], $B$12)</f>
        <v>949999999.99999988</v>
      </c>
      <c r="E8" s="32"/>
    </row>
    <row r="9" spans="1:5" ht="15.95" customHeight="1" x14ac:dyDescent="0.25">
      <c r="B9" s="32"/>
      <c r="C9" s="32"/>
      <c r="D9" s="32"/>
      <c r="E9" s="32"/>
    </row>
    <row r="10" spans="1:5" ht="15.95" customHeight="1" x14ac:dyDescent="0.25">
      <c r="B10" s="33" t="s">
        <v>50</v>
      </c>
      <c r="C10" s="31"/>
      <c r="D10" s="31"/>
      <c r="E10" s="32"/>
    </row>
    <row r="11" spans="1:5" ht="15.95" customHeight="1" x14ac:dyDescent="0.25">
      <c r="B11" s="32"/>
      <c r="C11" s="32"/>
      <c r="D11" s="32"/>
      <c r="E11" s="32"/>
    </row>
    <row r="12" spans="1:5" ht="15.95" customHeight="1" x14ac:dyDescent="0.25">
      <c r="B12" s="46" t="s">
        <v>55</v>
      </c>
      <c r="C12" s="132">
        <f>netIncome</f>
        <v>949999999.99999988</v>
      </c>
      <c r="D12" s="48">
        <f>$C12 / netIncome</f>
        <v>1</v>
      </c>
      <c r="E12" s="32"/>
    </row>
    <row r="13" spans="1:5" ht="15.95" customHeight="1" x14ac:dyDescent="0.25">
      <c r="B13" s="32"/>
      <c r="C13" s="32"/>
      <c r="D13" s="32"/>
      <c r="E13" s="32"/>
    </row>
    <row r="14" spans="1:5" ht="15.95" customHeight="1" outlineLevel="1" x14ac:dyDescent="0.25">
      <c r="B14" s="34" t="s">
        <v>26</v>
      </c>
      <c r="C14" s="34"/>
      <c r="D14" s="34"/>
      <c r="E14" s="32"/>
    </row>
    <row r="15" spans="1:5" ht="15.95" customHeight="1" outlineLevel="1" x14ac:dyDescent="0.25">
      <c r="B15" s="35" t="s">
        <v>51</v>
      </c>
      <c r="C15" s="36">
        <f>SUMIFS(projectedAllocations[Allocation], projectedAllocations[Fiscal Year], currentFiscalYear, projectedAllocations[Rollup Account (Summary)], $B15)</f>
        <v>439598454</v>
      </c>
      <c r="D15" s="43">
        <f t="shared" ref="D15:D23" si="0">$C15 / netIncome</f>
        <v>0.46273521473684215</v>
      </c>
      <c r="E15" s="37"/>
    </row>
    <row r="16" spans="1:5" ht="15.95" customHeight="1" outlineLevel="1" x14ac:dyDescent="0.25">
      <c r="B16" s="38" t="s">
        <v>52</v>
      </c>
      <c r="C16" s="39">
        <f>SUMIFS(projectedAllocations[Allocation], projectedAllocations[Fiscal Year], currentFiscalYear, projectedAllocations[Rollup Account (Summary)], $B16)</f>
        <v>316395373.05999994</v>
      </c>
      <c r="D16" s="44">
        <f t="shared" si="0"/>
        <v>0.33304776111578943</v>
      </c>
      <c r="E16" s="37"/>
    </row>
    <row r="17" spans="2:5" ht="15.95" customHeight="1" outlineLevel="1" x14ac:dyDescent="0.25">
      <c r="B17" s="38" t="s">
        <v>20</v>
      </c>
      <c r="C17" s="39">
        <f>SUMIFS(projectedAllocations[Allocation], projectedAllocations[Fiscal Year], currentFiscalYear, projectedAllocations[Rollup Account (Summary)], $B17)</f>
        <v>16608317.528876496</v>
      </c>
      <c r="D17" s="44">
        <f t="shared" si="0"/>
        <v>1.7482439504080526E-2</v>
      </c>
      <c r="E17" s="32"/>
    </row>
    <row r="18" spans="2:5" ht="15.95" customHeight="1" outlineLevel="1" x14ac:dyDescent="0.25">
      <c r="B18" s="38" t="s">
        <v>21</v>
      </c>
      <c r="C18" s="39">
        <v>0</v>
      </c>
      <c r="D18" s="44">
        <f t="shared" si="0"/>
        <v>0</v>
      </c>
      <c r="E18" s="32"/>
    </row>
    <row r="19" spans="2:5" ht="15.95" customHeight="1" outlineLevel="1" x14ac:dyDescent="0.25">
      <c r="B19" s="38" t="s">
        <v>22</v>
      </c>
      <c r="C19" s="39">
        <f>SUMIFS(projectedAllocations[Allocation], projectedAllocations[Fiscal Year], currentFiscalYear, projectedAllocations[Rollup Account (Summary)], $B19)</f>
        <v>113640758.61624999</v>
      </c>
      <c r="D19" s="44">
        <f t="shared" si="0"/>
        <v>0.119621851175</v>
      </c>
      <c r="E19" s="32"/>
    </row>
    <row r="20" spans="2:5" ht="15.95" customHeight="1" outlineLevel="1" x14ac:dyDescent="0.25">
      <c r="B20" s="38" t="s">
        <v>23</v>
      </c>
      <c r="C20" s="39">
        <f>SUMIFS(projectedAllocations[Allocation], projectedAllocations[Fiscal Year], currentFiscalYear, projectedAllocations[Rollup Account (Summary)], $B20)</f>
        <v>0</v>
      </c>
      <c r="D20" s="44">
        <f t="shared" si="0"/>
        <v>0</v>
      </c>
      <c r="E20" s="32"/>
    </row>
    <row r="21" spans="2:5" ht="15.95" customHeight="1" outlineLevel="1" x14ac:dyDescent="0.25">
      <c r="B21" s="38" t="s">
        <v>38</v>
      </c>
      <c r="C21" s="39">
        <f>SUMIFS(projectedAllocations[Allocation], projectedAllocations[Fiscal Year], currentFiscalYear, projectedAllocations[Rollup Account (Summary)], $B21)</f>
        <v>2500000</v>
      </c>
      <c r="D21" s="44">
        <f t="shared" si="0"/>
        <v>2.6315789473684214E-3</v>
      </c>
      <c r="E21" s="32"/>
    </row>
    <row r="22" spans="2:5" ht="15.95" customHeight="1" outlineLevel="1" x14ac:dyDescent="0.25">
      <c r="B22" s="38" t="s">
        <v>24</v>
      </c>
      <c r="C22" s="39">
        <f>SUMIFS(projectedAllocations[Allocation], projectedAllocations[Fiscal Year], currentFiscalYear, projectedAllocations[Rollup Account (Summary)], $B22)</f>
        <v>0</v>
      </c>
      <c r="D22" s="44">
        <f t="shared" si="0"/>
        <v>0</v>
      </c>
      <c r="E22" s="32"/>
    </row>
    <row r="23" spans="2:5" ht="15.95" customHeight="1" x14ac:dyDescent="0.25">
      <c r="B23" s="40" t="s">
        <v>25</v>
      </c>
      <c r="C23" s="131">
        <f>SUM(C15:C22)</f>
        <v>888742903.20512652</v>
      </c>
      <c r="D23" s="42">
        <f t="shared" si="0"/>
        <v>0.93551884547908071</v>
      </c>
      <c r="E23" s="32"/>
    </row>
    <row r="24" spans="2:5" ht="9.9499999999999993" customHeight="1" x14ac:dyDescent="0.25">
      <c r="B24" s="32"/>
      <c r="C24" s="32"/>
      <c r="D24" s="32"/>
      <c r="E24" s="32"/>
    </row>
    <row r="25" spans="2:5" ht="15.95" customHeight="1" x14ac:dyDescent="0.25">
      <c r="B25" s="40" t="s">
        <v>27</v>
      </c>
      <c r="C25" s="131">
        <f>SUMIFS(projectedAllocations[Allocation], projectedAllocations[Fiscal Year], currentFiscalYear, projectedAllocations[Rollup Account (Summary)], $B25)</f>
        <v>70000000.000000015</v>
      </c>
      <c r="D25" s="42">
        <f>$C25 / netIncome</f>
        <v>7.368421052631581E-2</v>
      </c>
      <c r="E25" s="32"/>
    </row>
    <row r="26" spans="2:5" ht="9.9499999999999993" customHeight="1" x14ac:dyDescent="0.25">
      <c r="B26" s="32"/>
      <c r="C26" s="32"/>
      <c r="D26" s="32"/>
      <c r="E26" s="32"/>
    </row>
    <row r="27" spans="2:5" ht="15.95" customHeight="1" x14ac:dyDescent="0.25">
      <c r="B27" s="40" t="s">
        <v>28</v>
      </c>
      <c r="C27" s="131">
        <f>netIncome - totalGovt - totalSusFund</f>
        <v>-8742903.2051266581</v>
      </c>
      <c r="D27" s="42">
        <f>$C27 / netIncome</f>
        <v>-9.203056005396483E-3</v>
      </c>
      <c r="E27" s="32"/>
    </row>
    <row r="28" spans="2:5" ht="19.5" customHeight="1" x14ac:dyDescent="0.25">
      <c r="B28" s="32"/>
      <c r="C28" s="32"/>
      <c r="D28" s="32"/>
      <c r="E28" s="32"/>
    </row>
    <row r="29" spans="2:5" ht="19.5" customHeight="1" x14ac:dyDescent="0.25">
      <c r="B29" s="45" t="s">
        <v>142</v>
      </c>
      <c r="C29" s="32"/>
      <c r="D29" s="32"/>
      <c r="E29" s="32"/>
    </row>
    <row r="30" spans="2:5" ht="15.75" x14ac:dyDescent="0.25">
      <c r="C30" s="32"/>
      <c r="D30" s="32"/>
      <c r="E30" s="32"/>
    </row>
    <row r="38" spans="7:7" x14ac:dyDescent="0.25">
      <c r="G38" s="9"/>
    </row>
    <row r="39" spans="7:7" x14ac:dyDescent="0.25">
      <c r="G39" s="9"/>
    </row>
    <row r="40" spans="7:7" x14ac:dyDescent="0.25">
      <c r="G40" s="9"/>
    </row>
    <row r="43" spans="7:7" ht="23.2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D65C-D422-44A5-84C8-038D6DA3D6F8}">
  <sheetPr>
    <tabColor theme="4"/>
  </sheetPr>
  <dimension ref="A1:H38"/>
  <sheetViews>
    <sheetView showGridLines="0" zoomScale="126" zoomScaleNormal="126" workbookViewId="0"/>
  </sheetViews>
  <sheetFormatPr defaultRowHeight="15" x14ac:dyDescent="0.25"/>
  <cols>
    <col min="1" max="1" width="2.7109375" customWidth="1"/>
    <col min="2" max="2" width="50.7109375" customWidth="1"/>
    <col min="3" max="4" width="13.7109375" customWidth="1"/>
    <col min="5" max="5" width="2.7109375" customWidth="1"/>
    <col min="6" max="6" width="13.7109375" customWidth="1"/>
    <col min="7" max="7" width="13.7109375" style="52" customWidth="1"/>
  </cols>
  <sheetData>
    <row r="1" spans="1:7" x14ac:dyDescent="0.25">
      <c r="A1" s="1"/>
      <c r="B1" s="1"/>
      <c r="C1" s="1"/>
      <c r="D1" s="1"/>
      <c r="F1" s="1"/>
      <c r="G1" s="51"/>
    </row>
    <row r="2" spans="1:7" ht="15.95" customHeight="1" x14ac:dyDescent="0.25">
      <c r="B2" s="33" t="s">
        <v>60</v>
      </c>
      <c r="C2" s="31"/>
      <c r="D2" s="31"/>
      <c r="F2" s="31"/>
      <c r="G2" s="54"/>
    </row>
    <row r="3" spans="1:7" ht="15.95" customHeight="1" x14ac:dyDescent="0.25">
      <c r="B3" s="32"/>
      <c r="F3" s="32"/>
      <c r="G3" s="53"/>
    </row>
    <row r="4" spans="1:7" s="58" customFormat="1" ht="19.5" customHeight="1" x14ac:dyDescent="0.25">
      <c r="B4" s="59"/>
      <c r="C4" s="151">
        <f>currentFiscalYear</f>
        <v>2026</v>
      </c>
      <c r="D4" s="152">
        <f>C4 - 1</f>
        <v>2025</v>
      </c>
      <c r="F4" s="61" t="s">
        <v>58</v>
      </c>
      <c r="G4" s="62"/>
    </row>
    <row r="5" spans="1:7" s="58" customFormat="1" ht="15.95" customHeight="1" x14ac:dyDescent="0.25">
      <c r="B5" s="60" t="s">
        <v>59</v>
      </c>
      <c r="C5" s="70" t="s">
        <v>139</v>
      </c>
      <c r="D5" s="73" t="s">
        <v>140</v>
      </c>
      <c r="F5" s="63" t="s">
        <v>56</v>
      </c>
      <c r="G5" s="64" t="s">
        <v>57</v>
      </c>
    </row>
    <row r="6" spans="1:7" ht="15.95" customHeight="1" x14ac:dyDescent="0.25">
      <c r="B6" s="32"/>
      <c r="C6" s="32"/>
      <c r="D6" s="32"/>
      <c r="F6" s="32"/>
      <c r="G6" s="53"/>
    </row>
    <row r="7" spans="1:7" ht="15.95" customHeight="1" x14ac:dyDescent="0.25">
      <c r="B7" s="46" t="s">
        <v>55</v>
      </c>
      <c r="C7" s="132">
        <f>SUMIFS(projectedAllocations[Allocation], projectedAllocations[Fiscal Year], C$4, projectedAllocations[Rollup Account (Summary)], $B$7)</f>
        <v>949999999.99999988</v>
      </c>
      <c r="D7" s="132">
        <f>SUMIFS(projectedAllocations[Allocation], projectedAllocations[Fiscal Year], D$4, projectedAllocations[Rollup Account (Summary)], $B$7)</f>
        <v>906252879.90666711</v>
      </c>
      <c r="F7" s="132">
        <f>C7 - D7</f>
        <v>43747120.093332767</v>
      </c>
      <c r="G7" s="48">
        <f>IFERROR(C7 / D7 - 1, 0)</f>
        <v>4.8272530839116534E-2</v>
      </c>
    </row>
    <row r="8" spans="1:7" ht="15.95" customHeight="1" x14ac:dyDescent="0.25">
      <c r="B8" s="32"/>
      <c r="C8" s="32"/>
      <c r="D8" s="32"/>
      <c r="F8" s="32"/>
      <c r="G8" s="53"/>
    </row>
    <row r="9" spans="1:7" ht="15.95" customHeight="1" x14ac:dyDescent="0.25">
      <c r="B9" s="34" t="s">
        <v>26</v>
      </c>
      <c r="C9" s="34"/>
      <c r="D9" s="34"/>
      <c r="F9" s="34"/>
      <c r="G9" s="55"/>
    </row>
    <row r="10" spans="1:7" ht="15.95" customHeight="1" x14ac:dyDescent="0.25">
      <c r="B10" s="35" t="s">
        <v>51</v>
      </c>
      <c r="C10" s="36">
        <f>SUMIFS(projectedAllocations[Allocation], projectedAllocations[Fiscal Year], C$4, projectedAllocations[Rollup Account (Summary)], $B10)</f>
        <v>439598454</v>
      </c>
      <c r="D10" s="36">
        <f>SUMIFS(projectedAllocations[Allocation], projectedAllocations[Fiscal Year], D$4, projectedAllocations[Rollup Account (Summary)], $B10)</f>
        <v>238042421.99999997</v>
      </c>
      <c r="F10" s="36">
        <f t="shared" ref="F10:F22" si="0">C10 - D10</f>
        <v>201556032.00000003</v>
      </c>
      <c r="G10" s="56">
        <f t="shared" ref="G10:G20" si="1">IFERROR(C10 / D10 - 1, 0)</f>
        <v>0.84672316096666189</v>
      </c>
    </row>
    <row r="11" spans="1:7" ht="15.95" customHeight="1" x14ac:dyDescent="0.25">
      <c r="B11" s="38" t="s">
        <v>52</v>
      </c>
      <c r="C11" s="39">
        <f>SUMIFS(projectedAllocations[Allocation], projectedAllocations[Fiscal Year], C$4, projectedAllocations[Rollup Account (Summary)], $B11)</f>
        <v>316395373.05999994</v>
      </c>
      <c r="D11" s="39">
        <f>SUMIFS(projectedAllocations[Allocation], projectedAllocations[Fiscal Year], D$4, projectedAllocations[Rollup Account (Summary)], $B11)</f>
        <v>251128253.07999998</v>
      </c>
      <c r="F11" s="39">
        <f t="shared" si="0"/>
        <v>65267119.979999959</v>
      </c>
      <c r="G11" s="57">
        <f t="shared" si="1"/>
        <v>0.259895568019614</v>
      </c>
    </row>
    <row r="12" spans="1:7" ht="15.95" customHeight="1" x14ac:dyDescent="0.25">
      <c r="B12" s="38" t="s">
        <v>20</v>
      </c>
      <c r="C12" s="39">
        <f>SUMIFS(projectedAllocations[Allocation], projectedAllocations[Fiscal Year], C$4, projectedAllocations[Rollup Account (Summary)], $B12)</f>
        <v>16608317.528876496</v>
      </c>
      <c r="D12" s="39">
        <f>SUMIFS(projectedAllocations[Allocation], projectedAllocations[Fiscal Year], D$4, projectedAllocations[Rollup Account (Summary)], $B12)</f>
        <v>19435883.899999999</v>
      </c>
      <c r="F12" s="39">
        <f t="shared" si="0"/>
        <v>-2827566.371123502</v>
      </c>
      <c r="G12" s="57">
        <f t="shared" si="1"/>
        <v>-0.14548174838209971</v>
      </c>
    </row>
    <row r="13" spans="1:7" ht="15.95" customHeight="1" x14ac:dyDescent="0.25">
      <c r="B13" s="38" t="s">
        <v>21</v>
      </c>
      <c r="C13" s="39">
        <v>0</v>
      </c>
      <c r="D13" s="39">
        <v>0</v>
      </c>
      <c r="F13" s="39">
        <f t="shared" si="0"/>
        <v>0</v>
      </c>
      <c r="G13" s="57">
        <f t="shared" si="1"/>
        <v>0</v>
      </c>
    </row>
    <row r="14" spans="1:7" ht="15.95" customHeight="1" x14ac:dyDescent="0.25">
      <c r="B14" s="38" t="s">
        <v>22</v>
      </c>
      <c r="C14" s="39">
        <f>SUMIFS(projectedAllocations[Allocation], projectedAllocations[Fiscal Year], C$4, projectedAllocations[Rollup Account (Summary)], $B14)</f>
        <v>113640758.61624999</v>
      </c>
      <c r="D14" s="39">
        <f>SUMIFS(projectedAllocations[Allocation], projectedAllocations[Fiscal Year], D$4, projectedAllocations[Rollup Account (Summary)], $B14)</f>
        <v>60921487.800104164</v>
      </c>
      <c r="F14" s="39">
        <f t="shared" si="0"/>
        <v>52719270.81614583</v>
      </c>
      <c r="G14" s="57">
        <f t="shared" si="1"/>
        <v>0.86536413866201878</v>
      </c>
    </row>
    <row r="15" spans="1:7" ht="15.95" customHeight="1" x14ac:dyDescent="0.25">
      <c r="B15" s="38" t="s">
        <v>23</v>
      </c>
      <c r="C15" s="39">
        <f>SUMIFS(projectedAllocations[Allocation], projectedAllocations[Fiscal Year], C$4, projectedAllocations[Rollup Account (Summary)], $B15)</f>
        <v>0</v>
      </c>
      <c r="D15" s="39">
        <f>SUMIFS(projectedAllocations[Allocation], projectedAllocations[Fiscal Year], D$4, projectedAllocations[Rollup Account (Summary)], $B15)</f>
        <v>0</v>
      </c>
      <c r="F15" s="39">
        <f t="shared" si="0"/>
        <v>0</v>
      </c>
      <c r="G15" s="57">
        <f t="shared" si="1"/>
        <v>0</v>
      </c>
    </row>
    <row r="16" spans="1:7" ht="15.95" customHeight="1" x14ac:dyDescent="0.25">
      <c r="B16" s="38" t="s">
        <v>38</v>
      </c>
      <c r="C16" s="39">
        <f>SUMIFS(projectedAllocations[Allocation], projectedAllocations[Fiscal Year], C$4, projectedAllocations[Rollup Account (Summary)], $B16)</f>
        <v>2500000</v>
      </c>
      <c r="D16" s="39">
        <f>SUMIFS(projectedAllocations[Allocation], projectedAllocations[Fiscal Year], D$4, projectedAllocations[Rollup Account (Summary)], $B16)</f>
        <v>2499999.9999999995</v>
      </c>
      <c r="F16" s="39">
        <f t="shared" si="0"/>
        <v>0</v>
      </c>
      <c r="G16" s="57">
        <f t="shared" si="1"/>
        <v>2.2204460492503131E-16</v>
      </c>
    </row>
    <row r="17" spans="2:7" ht="15.95" customHeight="1" x14ac:dyDescent="0.25">
      <c r="B17" s="38" t="s">
        <v>24</v>
      </c>
      <c r="C17" s="39">
        <f>SUMIFS(projectedAllocations[Allocation], projectedAllocations[Fiscal Year], C$4, projectedAllocations[Rollup Account (Summary)], $B17)</f>
        <v>0</v>
      </c>
      <c r="D17" s="39">
        <f>SUMIFS(projectedAllocations[Allocation], projectedAllocations[Fiscal Year], D$4, projectedAllocations[Rollup Account (Summary)], $B17)</f>
        <v>0</v>
      </c>
      <c r="F17" s="39">
        <f t="shared" si="0"/>
        <v>0</v>
      </c>
      <c r="G17" s="57">
        <f t="shared" si="1"/>
        <v>0</v>
      </c>
    </row>
    <row r="18" spans="2:7" ht="15.95" customHeight="1" x14ac:dyDescent="0.25">
      <c r="B18" s="40" t="s">
        <v>25</v>
      </c>
      <c r="C18" s="131">
        <f>SUM(C10:C17)</f>
        <v>888742903.20512652</v>
      </c>
      <c r="D18" s="131">
        <f>SUM(D10:D17)</f>
        <v>572028046.78010404</v>
      </c>
      <c r="F18" s="131">
        <f t="shared" si="0"/>
        <v>316714856.42502248</v>
      </c>
      <c r="G18" s="42">
        <f t="shared" si="1"/>
        <v>0.55367015342653692</v>
      </c>
    </row>
    <row r="19" spans="2:7" ht="9.9499999999999993" customHeight="1" x14ac:dyDescent="0.25">
      <c r="B19" s="32"/>
      <c r="C19" s="32"/>
      <c r="D19" s="32"/>
      <c r="F19" s="32"/>
      <c r="G19" s="53"/>
    </row>
    <row r="20" spans="2:7" ht="15.95" customHeight="1" x14ac:dyDescent="0.25">
      <c r="B20" s="40" t="s">
        <v>27</v>
      </c>
      <c r="C20" s="131">
        <f>SUMIFS(projectedAllocations[Allocation], projectedAllocations[Fiscal Year], C$4, projectedAllocations[Rollup Account (Summary)], $B20)</f>
        <v>70000000.000000015</v>
      </c>
      <c r="D20" s="131">
        <f>SUMIFS(projectedAllocations[Allocation], projectedAllocations[Fiscal Year], D$4, projectedAllocations[Rollup Account (Summary)], $B20)</f>
        <v>70000000.000000015</v>
      </c>
      <c r="F20" s="131">
        <f t="shared" si="0"/>
        <v>0</v>
      </c>
      <c r="G20" s="42">
        <f t="shared" si="1"/>
        <v>0</v>
      </c>
    </row>
    <row r="21" spans="2:7" ht="9.9499999999999993" customHeight="1" x14ac:dyDescent="0.25">
      <c r="B21" s="32"/>
      <c r="C21" s="32"/>
      <c r="D21" s="32"/>
      <c r="F21" s="32"/>
      <c r="G21" s="53"/>
    </row>
    <row r="22" spans="2:7" ht="15.95" customHeight="1" x14ac:dyDescent="0.25">
      <c r="B22" s="40" t="s">
        <v>28</v>
      </c>
      <c r="C22" s="131">
        <f>C7 - C18 - C20</f>
        <v>-8742903.2051266581</v>
      </c>
      <c r="D22" s="131">
        <f>D7 - D18 - D20</f>
        <v>264224833.12656307</v>
      </c>
      <c r="F22" s="131">
        <f t="shared" si="0"/>
        <v>-272967736.33168972</v>
      </c>
      <c r="G22" s="42">
        <f>IFERROR(C22 / D22 - 1, 0)</f>
        <v>-1.0330888777624427</v>
      </c>
    </row>
    <row r="23" spans="2:7" ht="19.5" customHeight="1" x14ac:dyDescent="0.25">
      <c r="B23" s="32"/>
      <c r="C23" s="32"/>
      <c r="D23" s="32"/>
      <c r="F23" s="32"/>
      <c r="G23" s="53"/>
    </row>
    <row r="24" spans="2:7" ht="19.5" customHeight="1" x14ac:dyDescent="0.25">
      <c r="B24" s="45" t="s">
        <v>142</v>
      </c>
      <c r="C24" s="32"/>
      <c r="D24" s="32"/>
      <c r="F24" s="32"/>
      <c r="G24" s="53"/>
    </row>
    <row r="25" spans="2:7" ht="15.75" x14ac:dyDescent="0.25">
      <c r="B25" s="45"/>
      <c r="C25" s="32"/>
      <c r="D25" s="32"/>
      <c r="F25" s="32"/>
      <c r="G25" s="53"/>
    </row>
    <row r="33" spans="8:8" x14ac:dyDescent="0.25">
      <c r="H33" s="9"/>
    </row>
    <row r="34" spans="8:8" x14ac:dyDescent="0.25">
      <c r="H34" s="9"/>
    </row>
    <row r="35" spans="8:8" x14ac:dyDescent="0.25">
      <c r="H35" s="9"/>
    </row>
    <row r="38" spans="8:8" ht="23.2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827C-C9D6-4D5F-AC48-9B900D86C57A}">
  <sheetPr>
    <tabColor theme="4"/>
  </sheetPr>
  <dimension ref="B1:G23"/>
  <sheetViews>
    <sheetView showGridLines="0" zoomScale="130" zoomScaleNormal="130" workbookViewId="0"/>
  </sheetViews>
  <sheetFormatPr defaultRowHeight="15.75" outlineLevelRow="1" x14ac:dyDescent="0.25"/>
  <cols>
    <col min="1" max="1" width="2.7109375" style="32" customWidth="1"/>
    <col min="2" max="2" width="92.7109375" style="32" customWidth="1"/>
    <col min="3" max="3" width="16.85546875" style="32" bestFit="1" customWidth="1"/>
    <col min="4" max="4" width="9.140625" style="32"/>
    <col min="5" max="5" width="16.42578125" style="32" bestFit="1" customWidth="1"/>
    <col min="6" max="6" width="16.28515625" style="32" bestFit="1" customWidth="1"/>
    <col min="7" max="7" width="16.42578125" style="32" bestFit="1" customWidth="1"/>
    <col min="8" max="8" width="9.140625" style="32"/>
    <col min="9" max="10" width="16.7109375" style="32" customWidth="1"/>
    <col min="11" max="16384" width="9.140625" style="32"/>
  </cols>
  <sheetData>
    <row r="1" spans="2:7" customFormat="1" ht="15" outlineLevel="1" x14ac:dyDescent="0.25"/>
    <row r="2" spans="2:7" outlineLevel="1" x14ac:dyDescent="0.25">
      <c r="B2" s="74" t="s">
        <v>77</v>
      </c>
      <c r="C2" s="116">
        <f>currentFiscalYear - 1</f>
        <v>2025</v>
      </c>
    </row>
    <row r="3" spans="2:7" outlineLevel="1" x14ac:dyDescent="0.25">
      <c r="B3" s="74" t="s">
        <v>73</v>
      </c>
      <c r="C3" s="95">
        <f>'3 - Prior Year Comparison '!D7</f>
        <v>906252879.90666711</v>
      </c>
    </row>
    <row r="4" spans="2:7" outlineLevel="1" x14ac:dyDescent="0.25">
      <c r="B4" s="74" t="s">
        <v>74</v>
      </c>
      <c r="C4" s="95">
        <f>'3 - Prior Year Comparison '!C7</f>
        <v>949999999.99999988</v>
      </c>
    </row>
    <row r="5" spans="2:7" outlineLevel="1" x14ac:dyDescent="0.25">
      <c r="B5" s="74" t="s">
        <v>75</v>
      </c>
      <c r="C5" s="95">
        <f>'3 - Prior Year Comparison '!D18</f>
        <v>572028046.78010404</v>
      </c>
    </row>
    <row r="6" spans="2:7" x14ac:dyDescent="0.25">
      <c r="C6" s="96"/>
    </row>
    <row r="7" spans="2:7" ht="18" customHeight="1" x14ac:dyDescent="0.25">
      <c r="B7" s="97" t="str">
        <f>"Fiscal Year "&amp; currentFiscalYear - 1 &amp;" Allocation to the Tribal Government"</f>
        <v>Fiscal Year 2025 Allocation to the Tribal Government</v>
      </c>
      <c r="C7" s="133">
        <f>C5</f>
        <v>572028046.78010404</v>
      </c>
    </row>
    <row r="8" spans="2:7" ht="18" customHeight="1" x14ac:dyDescent="0.25">
      <c r="B8" s="98"/>
      <c r="C8" s="98"/>
    </row>
    <row r="9" spans="2:7" ht="18" customHeight="1" x14ac:dyDescent="0.25">
      <c r="B9" s="97" t="s">
        <v>69</v>
      </c>
      <c r="C9" s="99"/>
    </row>
    <row r="10" spans="2:7" ht="18" customHeight="1" x14ac:dyDescent="0.25">
      <c r="B10" s="104" t="s">
        <v>78</v>
      </c>
      <c r="C10" s="100">
        <f>C22</f>
        <v>-5.8872656755924275E-3</v>
      </c>
    </row>
    <row r="11" spans="2:7" ht="18" customHeight="1" x14ac:dyDescent="0.25">
      <c r="B11" s="105" t="s">
        <v>79</v>
      </c>
      <c r="C11" s="135">
        <f>SUMIFS(Allocations_Database[Targeted_Nominal_Growth_of_Allocation], Allocations_Database[Fiscal_Year], currentFiscalYear)</f>
        <v>-3367681.0852846862</v>
      </c>
      <c r="E11" s="106"/>
      <c r="G11" s="106"/>
    </row>
    <row r="12" spans="2:7" ht="18" customHeight="1" x14ac:dyDescent="0.25">
      <c r="B12" s="101" t="str">
        <f>"Using Targeted Growth Rate: Fiscal Year "&amp; currentFiscalYear &amp;" Allocation to the Tribal Government"</f>
        <v>Using Targeted Growth Rate: Fiscal Year 2026 Allocation to the Tribal Government</v>
      </c>
      <c r="C12" s="134">
        <f>C11 + '4 - Targeted Growth Rate'!C5</f>
        <v>568660365.69481933</v>
      </c>
    </row>
    <row r="13" spans="2:7" ht="6.95" customHeight="1" x14ac:dyDescent="0.25">
      <c r="B13" s="98"/>
      <c r="C13" s="98"/>
    </row>
    <row r="14" spans="2:7" ht="18" customHeight="1" x14ac:dyDescent="0.25">
      <c r="B14" s="101" t="str">
        <f>"Using Proposed Budget: Fiscal Year "&amp; currentFiscalYear &amp; " Allocation to the Tribal Government"</f>
        <v>Using Proposed Budget: Fiscal Year 2026 Allocation to the Tribal Government</v>
      </c>
      <c r="C14" s="134">
        <f>totalGovt</f>
        <v>888742903.20512652</v>
      </c>
    </row>
    <row r="15" spans="2:7" ht="18" customHeight="1" x14ac:dyDescent="0.25">
      <c r="B15" s="98"/>
      <c r="C15" s="98"/>
    </row>
    <row r="16" spans="2:7" customFormat="1" ht="18" customHeight="1" x14ac:dyDescent="0.25">
      <c r="B16" s="46" t="str">
        <f>"Deviation from Target | Fiscal Year "&amp; currentFiscalYear &amp; " Estimate vs. Allocation using Targeted Growth Rate"</f>
        <v>Deviation from Target | Fiscal Year 2026 Estimate vs. Allocation using Targeted Growth Rate</v>
      </c>
      <c r="C16" s="132">
        <f>C12 - C14</f>
        <v>-320082537.51030719</v>
      </c>
    </row>
    <row r="17" spans="2:6" customFormat="1" ht="18" customHeight="1" x14ac:dyDescent="0.25">
      <c r="B17" s="102"/>
      <c r="C17" s="102"/>
    </row>
    <row r="18" spans="2:6" customFormat="1" ht="18" customHeight="1" x14ac:dyDescent="0.25">
      <c r="B18" s="103"/>
      <c r="C18" s="103"/>
    </row>
    <row r="19" spans="2:6" ht="18" customHeight="1" x14ac:dyDescent="0.25">
      <c r="B19" s="97" t="s">
        <v>72</v>
      </c>
      <c r="C19" s="99"/>
      <c r="D19"/>
      <c r="E19"/>
      <c r="F19"/>
    </row>
    <row r="20" spans="2:6" ht="18" customHeight="1" x14ac:dyDescent="0.25">
      <c r="B20" s="90" t="s">
        <v>70</v>
      </c>
      <c r="C20" s="91">
        <f>SUMIFS(CPI[3 yr. Annual Change in CPI + 2%], CPI[Year], currentFiscalYear - 2)</f>
        <v>6.1900078982779258E-2</v>
      </c>
      <c r="D20"/>
      <c r="E20"/>
      <c r="F20"/>
    </row>
    <row r="21" spans="2:6" ht="18" customHeight="1" x14ac:dyDescent="0.25">
      <c r="B21" s="92" t="s">
        <v>71</v>
      </c>
      <c r="C21" s="91">
        <f>SUMIFS(Allocations_Database[Avg_Percent_Growth_of_Net_Income], Allocations_Database[Fiscal_Year], currentFiscalYear)</f>
        <v>-5.8872656755924275E-3</v>
      </c>
      <c r="D21"/>
      <c r="E21"/>
      <c r="F21"/>
    </row>
    <row r="22" spans="2:6" ht="18" customHeight="1" x14ac:dyDescent="0.25">
      <c r="B22" s="93" t="s">
        <v>229</v>
      </c>
      <c r="C22" s="94">
        <f>MIN(C21, C20)</f>
        <v>-5.8872656755924275E-3</v>
      </c>
      <c r="D22"/>
      <c r="E22"/>
      <c r="F22"/>
    </row>
    <row r="23" spans="2:6" x14ac:dyDescent="0.25">
      <c r="D23"/>
      <c r="E23"/>
      <c r="F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669A-54D4-43C6-8C7B-C8407954864F}">
  <dimension ref="A1:I42"/>
  <sheetViews>
    <sheetView showGridLines="0" zoomScale="126" zoomScaleNormal="126" workbookViewId="0"/>
  </sheetViews>
  <sheetFormatPr defaultRowHeight="15" outlineLevelRow="1" x14ac:dyDescent="0.25"/>
  <cols>
    <col min="1" max="1" width="2.7109375" customWidth="1"/>
    <col min="2" max="2" width="45.7109375" customWidth="1"/>
    <col min="3" max="5" width="10.7109375" customWidth="1"/>
    <col min="6" max="6" width="2.7109375" customWidth="1"/>
    <col min="7" max="7" width="10.7109375" customWidth="1"/>
    <col min="8" max="8" width="10.7109375" style="52" customWidth="1"/>
  </cols>
  <sheetData>
    <row r="1" spans="1:8" x14ac:dyDescent="0.25">
      <c r="A1" s="1"/>
      <c r="B1" s="1"/>
      <c r="C1" s="1"/>
      <c r="D1" s="1"/>
      <c r="E1" s="1"/>
      <c r="G1" s="1"/>
      <c r="H1" s="51"/>
    </row>
    <row r="2" spans="1:8" x14ac:dyDescent="0.25">
      <c r="A2" s="1"/>
      <c r="B2" s="1"/>
      <c r="C2" s="66"/>
      <c r="D2" s="1"/>
      <c r="E2" s="1"/>
      <c r="G2" s="1"/>
      <c r="H2" s="51"/>
    </row>
    <row r="3" spans="1:8" x14ac:dyDescent="0.25">
      <c r="A3" s="1"/>
      <c r="B3" s="65" t="s">
        <v>62</v>
      </c>
      <c r="D3" s="67">
        <v>0.6</v>
      </c>
      <c r="G3" s="1"/>
      <c r="H3" s="51"/>
    </row>
    <row r="4" spans="1:8" x14ac:dyDescent="0.25">
      <c r="A4" s="1"/>
      <c r="B4" s="65" t="s">
        <v>63</v>
      </c>
      <c r="D4" s="67">
        <v>0.1</v>
      </c>
      <c r="G4" s="1"/>
      <c r="H4" s="51"/>
    </row>
    <row r="5" spans="1:8" x14ac:dyDescent="0.25">
      <c r="A5" s="1"/>
      <c r="B5" s="1"/>
      <c r="C5" s="1"/>
      <c r="D5" s="1"/>
      <c r="E5" s="1"/>
      <c r="G5" s="1"/>
      <c r="H5" s="51"/>
    </row>
    <row r="6" spans="1:8" x14ac:dyDescent="0.25">
      <c r="A6" s="1"/>
      <c r="B6" s="1"/>
      <c r="C6" s="1"/>
      <c r="D6" s="1"/>
      <c r="E6" s="1"/>
      <c r="G6" s="1"/>
      <c r="H6" s="51"/>
    </row>
    <row r="7" spans="1:8" ht="15.95" customHeight="1" x14ac:dyDescent="0.25">
      <c r="B7" s="33" t="s">
        <v>64</v>
      </c>
      <c r="C7" s="31"/>
      <c r="D7" s="31"/>
      <c r="E7" s="31"/>
      <c r="G7" s="31"/>
      <c r="H7" s="54"/>
    </row>
    <row r="8" spans="1:8" ht="15.95" customHeight="1" x14ac:dyDescent="0.25">
      <c r="B8" s="32"/>
      <c r="C8" s="32"/>
      <c r="D8" s="32"/>
      <c r="E8" s="32"/>
      <c r="G8" s="32"/>
      <c r="H8" s="53"/>
    </row>
    <row r="9" spans="1:8" s="58" customFormat="1" ht="19.5" customHeight="1" x14ac:dyDescent="0.25">
      <c r="B9" s="59"/>
      <c r="C9" s="61"/>
      <c r="D9" s="71" t="s">
        <v>65</v>
      </c>
      <c r="E9" s="68" t="s">
        <v>65</v>
      </c>
      <c r="G9" s="61" t="s">
        <v>58</v>
      </c>
      <c r="H9" s="62"/>
    </row>
    <row r="10" spans="1:8" s="58" customFormat="1" ht="15.95" customHeight="1" x14ac:dyDescent="0.25">
      <c r="B10" s="60" t="s">
        <v>59</v>
      </c>
      <c r="C10" s="70">
        <v>2024</v>
      </c>
      <c r="D10" s="72" t="s">
        <v>66</v>
      </c>
      <c r="E10" s="63" t="s">
        <v>30</v>
      </c>
      <c r="G10" s="63" t="s">
        <v>56</v>
      </c>
      <c r="H10" s="64" t="s">
        <v>57</v>
      </c>
    </row>
    <row r="11" spans="1:8" ht="15.95" customHeight="1" x14ac:dyDescent="0.25">
      <c r="B11" s="32"/>
      <c r="C11" s="32"/>
      <c r="D11" s="74"/>
      <c r="E11" s="32"/>
      <c r="G11" s="32"/>
      <c r="H11" s="53"/>
    </row>
    <row r="12" spans="1:8" ht="15.95" customHeight="1" x14ac:dyDescent="0.25">
      <c r="B12" s="46" t="s">
        <v>55</v>
      </c>
      <c r="C12" s="47" t="e">
        <f>SUMIFS(#REF!,#REF!, C$10,#REF!, $B$12)</f>
        <v>#REF!</v>
      </c>
      <c r="D12" s="75">
        <v>1</v>
      </c>
      <c r="E12" s="47" t="e">
        <f>C12</f>
        <v>#REF!</v>
      </c>
      <c r="G12" s="47" t="e">
        <f>C12 - E12</f>
        <v>#REF!</v>
      </c>
      <c r="H12" s="48">
        <f>IFERROR(C12 / E12 - 1, 0)</f>
        <v>0</v>
      </c>
    </row>
    <row r="13" spans="1:8" ht="15.95" customHeight="1" x14ac:dyDescent="0.25">
      <c r="B13" s="32"/>
      <c r="C13" s="32"/>
      <c r="D13" s="76"/>
      <c r="E13" s="32"/>
      <c r="G13" s="32"/>
      <c r="H13" s="53"/>
    </row>
    <row r="14" spans="1:8" ht="15.95" hidden="1" customHeight="1" outlineLevel="1" x14ac:dyDescent="0.25">
      <c r="B14" s="35" t="s">
        <v>51</v>
      </c>
      <c r="C14" s="36" t="e">
        <f>SUMIFS(#REF!,#REF!, C$10,#REF!, $B14)</f>
        <v>#REF!</v>
      </c>
      <c r="D14" s="77"/>
      <c r="E14" s="36" t="e">
        <f>SUMIFS(#REF!,#REF!, E$10,#REF!, $B14)</f>
        <v>#REF!</v>
      </c>
      <c r="G14" s="36" t="e">
        <f t="shared" ref="G14:G21" si="0">E14 - C14</f>
        <v>#REF!</v>
      </c>
      <c r="H14" s="56">
        <f t="shared" ref="H14:H21" si="1">IFERROR(E14 / C14 - 1, 0)</f>
        <v>0</v>
      </c>
    </row>
    <row r="15" spans="1:8" ht="15.95" hidden="1" customHeight="1" outlineLevel="1" x14ac:dyDescent="0.25">
      <c r="B15" s="38" t="s">
        <v>52</v>
      </c>
      <c r="C15" s="39" t="e">
        <f>SUMIFS(#REF!,#REF!, C$10,#REF!, $B15)</f>
        <v>#REF!</v>
      </c>
      <c r="D15" s="78"/>
      <c r="E15" s="39" t="e">
        <f>SUMIFS(#REF!,#REF!, E$10,#REF!, $B15)</f>
        <v>#REF!</v>
      </c>
      <c r="G15" s="39" t="e">
        <f t="shared" si="0"/>
        <v>#REF!</v>
      </c>
      <c r="H15" s="57">
        <f t="shared" si="1"/>
        <v>0</v>
      </c>
    </row>
    <row r="16" spans="1:8" ht="15.95" hidden="1" customHeight="1" outlineLevel="1" x14ac:dyDescent="0.25">
      <c r="B16" s="38" t="s">
        <v>20</v>
      </c>
      <c r="C16" s="39" t="e">
        <f>SUMIFS(#REF!,#REF!, C$10,#REF!, $B16)</f>
        <v>#REF!</v>
      </c>
      <c r="D16" s="78"/>
      <c r="E16" s="39" t="e">
        <f>SUMIFS(#REF!,#REF!, E$10,#REF!, $B16)</f>
        <v>#REF!</v>
      </c>
      <c r="G16" s="39" t="e">
        <f t="shared" si="0"/>
        <v>#REF!</v>
      </c>
      <c r="H16" s="57">
        <f t="shared" si="1"/>
        <v>0</v>
      </c>
    </row>
    <row r="17" spans="2:8" ht="15.95" hidden="1" customHeight="1" outlineLevel="1" x14ac:dyDescent="0.25">
      <c r="B17" s="38" t="s">
        <v>21</v>
      </c>
      <c r="C17" s="39">
        <v>0</v>
      </c>
      <c r="D17" s="78"/>
      <c r="E17" s="39">
        <v>0</v>
      </c>
      <c r="G17" s="39">
        <f t="shared" si="0"/>
        <v>0</v>
      </c>
      <c r="H17" s="57">
        <f t="shared" si="1"/>
        <v>0</v>
      </c>
    </row>
    <row r="18" spans="2:8" ht="15.95" hidden="1" customHeight="1" outlineLevel="1" x14ac:dyDescent="0.25">
      <c r="B18" s="38" t="s">
        <v>22</v>
      </c>
      <c r="C18" s="39" t="e">
        <f>SUMIFS(#REF!,#REF!, C$10,#REF!, $B18)</f>
        <v>#REF!</v>
      </c>
      <c r="D18" s="78"/>
      <c r="E18" s="39" t="e">
        <f>SUMIFS(#REF!,#REF!, E$10,#REF!, $B18)</f>
        <v>#REF!</v>
      </c>
      <c r="G18" s="39" t="e">
        <f t="shared" si="0"/>
        <v>#REF!</v>
      </c>
      <c r="H18" s="57">
        <f t="shared" si="1"/>
        <v>0</v>
      </c>
    </row>
    <row r="19" spans="2:8" ht="15.95" hidden="1" customHeight="1" outlineLevel="1" x14ac:dyDescent="0.25">
      <c r="B19" s="38" t="s">
        <v>23</v>
      </c>
      <c r="C19" s="39" t="e">
        <f>SUMIFS(#REF!,#REF!, C$10,#REF!, $B19)</f>
        <v>#REF!</v>
      </c>
      <c r="D19" s="78"/>
      <c r="E19" s="39" t="e">
        <f>SUMIFS(#REF!,#REF!, E$10,#REF!, $B19)</f>
        <v>#REF!</v>
      </c>
      <c r="G19" s="39" t="e">
        <f t="shared" si="0"/>
        <v>#REF!</v>
      </c>
      <c r="H19" s="57">
        <f t="shared" si="1"/>
        <v>0</v>
      </c>
    </row>
    <row r="20" spans="2:8" ht="15.95" hidden="1" customHeight="1" outlineLevel="1" x14ac:dyDescent="0.25">
      <c r="B20" s="38" t="s">
        <v>38</v>
      </c>
      <c r="C20" s="39" t="e">
        <f>SUMIFS(#REF!,#REF!, C$10,#REF!, $B20)</f>
        <v>#REF!</v>
      </c>
      <c r="D20" s="78"/>
      <c r="E20" s="39" t="e">
        <f>SUMIFS(#REF!,#REF!, E$10,#REF!, $B20)</f>
        <v>#REF!</v>
      </c>
      <c r="G20" s="39" t="e">
        <f t="shared" si="0"/>
        <v>#REF!</v>
      </c>
      <c r="H20" s="57">
        <f t="shared" si="1"/>
        <v>0</v>
      </c>
    </row>
    <row r="21" spans="2:8" ht="15.95" hidden="1" customHeight="1" outlineLevel="1" x14ac:dyDescent="0.25">
      <c r="B21" s="38" t="s">
        <v>24</v>
      </c>
      <c r="C21" s="39" t="e">
        <f>SUMIFS(#REF!,#REF!, C$10,#REF!, $B21)</f>
        <v>#REF!</v>
      </c>
      <c r="D21" s="78"/>
      <c r="E21" s="39" t="e">
        <f>SUMIFS(#REF!,#REF!, E$10,#REF!, $B21)</f>
        <v>#REF!</v>
      </c>
      <c r="G21" s="39" t="e">
        <f t="shared" si="0"/>
        <v>#REF!</v>
      </c>
      <c r="H21" s="57">
        <f t="shared" si="1"/>
        <v>0</v>
      </c>
    </row>
    <row r="22" spans="2:8" ht="15.95" customHeight="1" collapsed="1" x14ac:dyDescent="0.25">
      <c r="B22" s="40" t="s">
        <v>25</v>
      </c>
      <c r="C22" s="41" t="e">
        <f>SUM(C14:C21)</f>
        <v>#REF!</v>
      </c>
      <c r="D22" s="79">
        <f>D3</f>
        <v>0.6</v>
      </c>
      <c r="E22" s="41" t="e">
        <f>E12 * $D$3</f>
        <v>#REF!</v>
      </c>
      <c r="G22" s="41" t="e">
        <f>C22 - E22</f>
        <v>#REF!</v>
      </c>
      <c r="H22" s="42">
        <f>IFERROR(C22 / E22 - 1, 0)</f>
        <v>0</v>
      </c>
    </row>
    <row r="23" spans="2:8" ht="9.9499999999999993" customHeight="1" x14ac:dyDescent="0.25">
      <c r="B23" s="32"/>
      <c r="C23" s="32"/>
      <c r="D23" s="76"/>
      <c r="E23" s="32"/>
      <c r="G23" s="32"/>
      <c r="H23" s="53"/>
    </row>
    <row r="24" spans="2:8" ht="15.95" customHeight="1" x14ac:dyDescent="0.25">
      <c r="B24" s="40" t="s">
        <v>27</v>
      </c>
      <c r="C24" s="41" t="e">
        <f>SUMIFS(#REF!,#REF!, C$10,#REF!, $B24)</f>
        <v>#REF!</v>
      </c>
      <c r="D24" s="79">
        <f>D4</f>
        <v>0.1</v>
      </c>
      <c r="E24" s="41" t="e">
        <f>E12 * $D$4</f>
        <v>#REF!</v>
      </c>
      <c r="G24" s="41" t="e">
        <f>C24 - E24</f>
        <v>#REF!</v>
      </c>
      <c r="H24" s="42">
        <f>IFERROR(C24 / E24 - 1, 0)</f>
        <v>0</v>
      </c>
    </row>
    <row r="25" spans="2:8" ht="9.9499999999999993" customHeight="1" x14ac:dyDescent="0.25">
      <c r="B25" s="32"/>
      <c r="C25" s="32"/>
      <c r="D25" s="76"/>
      <c r="E25" s="32"/>
      <c r="G25" s="32"/>
      <c r="H25" s="53"/>
    </row>
    <row r="26" spans="2:8" ht="15.95" customHeight="1" x14ac:dyDescent="0.25">
      <c r="B26" s="40" t="s">
        <v>28</v>
      </c>
      <c r="C26" s="41" t="e">
        <f>C12 - C22 - C24</f>
        <v>#REF!</v>
      </c>
      <c r="D26" s="79">
        <f>1 - D22 - D24</f>
        <v>0.30000000000000004</v>
      </c>
      <c r="E26" s="41" t="e">
        <f>E12 - E22 - E24</f>
        <v>#REF!</v>
      </c>
      <c r="G26" s="41" t="e">
        <f>C26 - E26</f>
        <v>#REF!</v>
      </c>
      <c r="H26" s="42">
        <f>IFERROR(C26 / E26 - 1, 0)</f>
        <v>0</v>
      </c>
    </row>
    <row r="27" spans="2:8" ht="19.5" customHeight="1" x14ac:dyDescent="0.25">
      <c r="B27" s="32"/>
      <c r="C27" s="32"/>
      <c r="D27" s="69"/>
      <c r="E27" s="69"/>
      <c r="G27" s="32"/>
      <c r="H27" s="53"/>
    </row>
    <row r="28" spans="2:8" ht="19.5" customHeight="1" x14ac:dyDescent="0.25">
      <c r="B28" s="45" t="s">
        <v>61</v>
      </c>
      <c r="C28" s="32"/>
      <c r="D28" s="32"/>
      <c r="E28" s="32"/>
      <c r="G28" s="32"/>
      <c r="H28" s="53"/>
    </row>
    <row r="29" spans="2:8" ht="15.75" x14ac:dyDescent="0.25">
      <c r="B29" s="45" t="s">
        <v>53</v>
      </c>
      <c r="C29" s="32"/>
      <c r="D29" s="32"/>
      <c r="E29" s="32"/>
      <c r="G29" s="32"/>
      <c r="H29" s="53"/>
    </row>
    <row r="37" spans="9:9" x14ac:dyDescent="0.25">
      <c r="I37" s="9"/>
    </row>
    <row r="38" spans="9:9" x14ac:dyDescent="0.25">
      <c r="I38" s="9"/>
    </row>
    <row r="39" spans="9:9" x14ac:dyDescent="0.25">
      <c r="I39" s="9"/>
    </row>
    <row r="42" spans="9:9" ht="23.2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C407-41C9-4919-A98C-239B1AE82F32}">
  <sheetPr>
    <tabColor theme="4"/>
  </sheetPr>
  <dimension ref="B2:P22"/>
  <sheetViews>
    <sheetView showGridLines="0" zoomScale="140" zoomScaleNormal="140" workbookViewId="0"/>
  </sheetViews>
  <sheetFormatPr defaultRowHeight="15" outlineLevelRow="1" outlineLevelCol="1" x14ac:dyDescent="0.25"/>
  <cols>
    <col min="1" max="1" width="2.7109375" customWidth="1"/>
    <col min="2" max="2" width="56.42578125" customWidth="1"/>
    <col min="3" max="5" width="12.140625" customWidth="1"/>
    <col min="6" max="6" width="12.7109375" customWidth="1"/>
    <col min="10" max="10" width="19.85546875" bestFit="1" customWidth="1" outlineLevel="1"/>
    <col min="11" max="11" width="18.42578125" bestFit="1" customWidth="1" outlineLevel="1"/>
    <col min="13" max="13" width="51.7109375" bestFit="1" customWidth="1" outlineLevel="1"/>
    <col min="14" max="16" width="10.7109375" customWidth="1" outlineLevel="1"/>
    <col min="18" max="19" width="21.85546875" bestFit="1" customWidth="1"/>
  </cols>
  <sheetData>
    <row r="2" spans="2:5" x14ac:dyDescent="0.25">
      <c r="B2" t="str">
        <f>"Legislative Forecast estimates $" &amp; TEXT(netIncome/1000000, "#,##0.0") &amp;  " MM in Tribal Business Pre-Transfer Net Income."</f>
        <v>Legislative Forecast estimates $950.0 MM in Tribal Business Pre-Transfer Net Income.</v>
      </c>
    </row>
    <row r="4" spans="2:5" x14ac:dyDescent="0.25">
      <c r="B4" s="129" t="s">
        <v>129</v>
      </c>
      <c r="C4" s="128"/>
      <c r="D4" s="128"/>
      <c r="E4" s="128"/>
    </row>
    <row r="6" spans="2:5" ht="43.5" x14ac:dyDescent="0.25">
      <c r="B6" s="139" t="s">
        <v>14</v>
      </c>
      <c r="C6" s="140" t="s">
        <v>54</v>
      </c>
    </row>
    <row r="7" spans="2:5" s="142" customFormat="1" ht="18" customHeight="1" x14ac:dyDescent="0.25">
      <c r="B7" s="149" t="s">
        <v>2</v>
      </c>
      <c r="C7" s="141">
        <f>totalGovt / netIncome</f>
        <v>0.93551884547908071</v>
      </c>
    </row>
    <row r="8" spans="2:5" s="142" customFormat="1" ht="18" customHeight="1" x14ac:dyDescent="0.25">
      <c r="B8" s="150" t="s">
        <v>4</v>
      </c>
      <c r="C8" s="143">
        <f>totalSusFund / netIncome</f>
        <v>7.368421052631581E-2</v>
      </c>
    </row>
    <row r="9" spans="2:5" s="142" customFormat="1" ht="18" customHeight="1" x14ac:dyDescent="0.25">
      <c r="B9" s="150" t="s">
        <v>3</v>
      </c>
      <c r="C9" s="143">
        <f>totalBusiness / netIncome</f>
        <v>-9.203056005396483E-3</v>
      </c>
    </row>
    <row r="10" spans="2:5" s="142" customFormat="1" ht="18" customHeight="1" x14ac:dyDescent="0.25">
      <c r="B10" s="144" t="s">
        <v>8</v>
      </c>
      <c r="C10" s="145">
        <f>SUM(C7:C9)</f>
        <v>1.0000000000000002</v>
      </c>
    </row>
    <row r="13" spans="2:5" hidden="1" outlineLevel="1" x14ac:dyDescent="0.25">
      <c r="B13" s="124" t="s">
        <v>126</v>
      </c>
      <c r="C13" s="125">
        <v>10</v>
      </c>
      <c r="D13" s="126">
        <f>D15 - D14</f>
        <v>5</v>
      </c>
      <c r="E13" s="126">
        <f>E15 - E14</f>
        <v>4</v>
      </c>
    </row>
    <row r="14" spans="2:5" hidden="1" outlineLevel="1" x14ac:dyDescent="0.25">
      <c r="B14" s="124" t="s">
        <v>127</v>
      </c>
      <c r="C14" s="126">
        <f>maxRealizedYear - C13</f>
        <v>2014</v>
      </c>
      <c r="D14" s="126">
        <f>C14</f>
        <v>2014</v>
      </c>
      <c r="E14" s="126">
        <f>D15 + 1</f>
        <v>2020</v>
      </c>
    </row>
    <row r="15" spans="2:5" hidden="1" outlineLevel="1" x14ac:dyDescent="0.25">
      <c r="B15" s="124" t="s">
        <v>128</v>
      </c>
      <c r="C15" s="126">
        <f>_xlfn.MAXIFS(Allocations_Database[Fiscal_Year], Allocations_Database[Description], "Realized")</f>
        <v>2024</v>
      </c>
      <c r="D15" s="125">
        <v>2019</v>
      </c>
      <c r="E15" s="126">
        <f>maxRealizedYear</f>
        <v>2024</v>
      </c>
    </row>
    <row r="16" spans="2:5" hidden="1" outlineLevel="1" x14ac:dyDescent="0.25"/>
    <row r="17" spans="2:5" collapsed="1" x14ac:dyDescent="0.25">
      <c r="B17" s="129" t="s">
        <v>130</v>
      </c>
      <c r="C17" s="128"/>
      <c r="D17" s="128"/>
      <c r="E17" s="128"/>
    </row>
    <row r="19" spans="2:5" ht="43.5" x14ac:dyDescent="0.25">
      <c r="B19" s="139"/>
      <c r="C19" s="140" t="str">
        <f>"Prior" &amp;CHAR(10)&amp; C13 &amp; "-Yrs. Actuals"</f>
        <v>Prior
10-Yrs. Actuals</v>
      </c>
      <c r="D19" s="140" t="str">
        <f>"FY" &amp;CHAR(10)&amp; "'"&amp; RIGHT(D14, 2) &amp; "-'" &amp; RIGHT(D15, 2)</f>
        <v>FY
'14-'19</v>
      </c>
      <c r="E19" s="140" t="str">
        <f>"FY" &amp;CHAR(10)&amp; "'"&amp; RIGHT(E14, 2) &amp; "-'" &amp; RIGHT(E15, 2)</f>
        <v>FY
'20-'24</v>
      </c>
    </row>
    <row r="20" spans="2:5" s="142" customFormat="1" ht="18" customHeight="1" x14ac:dyDescent="0.25">
      <c r="B20" s="149" t="s">
        <v>124</v>
      </c>
      <c r="C20" s="146">
        <f>(
SUMIFS(Allocations_Database[Net_Income], Allocations_Database[Fiscal_Year], C$15) /
SUMIFS(Allocations_Database[Net_Income], Allocations_Database[Fiscal_Year], C$14)
) ^ (1/C$13) - 1</f>
        <v>7.9630633060106426E-2</v>
      </c>
      <c r="D20" s="146">
        <f>(
SUMIFS(Allocations_Database[Net_Income], Allocations_Database[Fiscal_Year], D$15) /
SUMIFS(Allocations_Database[Net_Income], Allocations_Database[Fiscal_Year], D$14)
) ^ (1/D$13) - 1</f>
        <v>8.854023627474028E-2</v>
      </c>
      <c r="E20" s="146">
        <f>(
SUMIFS(Allocations_Database[Net_Income], Allocations_Database[Fiscal_Year], E$15) /
SUMIFS(Allocations_Database[Net_Income], Allocations_Database[Fiscal_Year], E$14)
) ^ (1/E$13) - 1</f>
        <v>0.16764702269230414</v>
      </c>
    </row>
    <row r="21" spans="2:5" s="142" customFormat="1" ht="18" customHeight="1" x14ac:dyDescent="0.25">
      <c r="B21" s="150" t="s">
        <v>125</v>
      </c>
      <c r="C21" s="147">
        <f>(
SUMIFS(Allocations_Database[Total_Allocation_to_Tribal_Government], Allocations_Database[Fiscal_Year], C$15) /
SUMIFS(Allocations_Database[Total_Allocation_to_Tribal_Government], Allocations_Database[Fiscal_Year], C$14)
) ^ (1/C$13) - 1</f>
        <v>9.4211827007779192E-2</v>
      </c>
      <c r="D21" s="147">
        <f>(
SUMIFS(Allocations_Database[Total_Allocation_to_Tribal_Government], Allocations_Database[Fiscal_Year], D$15) /
SUMIFS(Allocations_Database[Total_Allocation_to_Tribal_Government], Allocations_Database[Fiscal_Year], D$14)
) ^ (1/D$13) - 1</f>
        <v>0.10571308706248517</v>
      </c>
      <c r="E21" s="147">
        <f>(
SUMIFS(Allocations_Database[Total_Allocation_to_Tribal_Government], Allocations_Database[Fiscal_Year], E$15) /
SUMIFS(Allocations_Database[Total_Allocation_to_Tribal_Government], Allocations_Database[Fiscal_Year], E$14)
) ^ (1/E$13) - 1</f>
        <v>0.13775363485291092</v>
      </c>
    </row>
    <row r="22" spans="2:5" s="142" customFormat="1" ht="18" customHeight="1" x14ac:dyDescent="0.25">
      <c r="B22" s="144" t="s">
        <v>135</v>
      </c>
      <c r="C22" s="148">
        <f>C20 - C21</f>
        <v>-1.4581193947672766E-2</v>
      </c>
      <c r="D22" s="148">
        <f t="shared" ref="D22:E22" si="0">D20 - D21</f>
        <v>-1.7172850787744887E-2</v>
      </c>
      <c r="E22" s="148">
        <f t="shared" si="0"/>
        <v>2.9893387839393215E-2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A118-9531-42A1-84F1-6A92A7AEE0AA}">
  <sheetPr>
    <tabColor theme="4"/>
  </sheetPr>
  <dimension ref="B3:F26"/>
  <sheetViews>
    <sheetView showGridLines="0" zoomScale="140" zoomScaleNormal="140" workbookViewId="0"/>
  </sheetViews>
  <sheetFormatPr defaultRowHeight="15" x14ac:dyDescent="0.25"/>
  <cols>
    <col min="1" max="1" width="2.7109375" customWidth="1"/>
    <col min="2" max="2" width="23.85546875" customWidth="1"/>
    <col min="3" max="5" width="14.7109375" customWidth="1"/>
    <col min="6" max="6" width="12.7109375" customWidth="1"/>
  </cols>
  <sheetData>
    <row r="3" spans="2:6" x14ac:dyDescent="0.25">
      <c r="B3" t="str">
        <f>"The Fiscal Year "&amp; currentFiscalYear &amp; " Legislative Forecast estimates a total of $" &amp; TEXT(netIncome/1000000, "#,##0.0") &amp;  " MM in Tribal Business Pre-Transfer Net Income."</f>
        <v>The Fiscal Year 2026 Legislative Forecast estimates a total of $950.0 MM in Tribal Business Pre-Transfer Net Income.</v>
      </c>
    </row>
    <row r="5" spans="2:6" x14ac:dyDescent="0.25">
      <c r="B5" s="11" t="s">
        <v>17</v>
      </c>
      <c r="C5" s="12"/>
      <c r="D5" s="12"/>
      <c r="E5" s="12"/>
      <c r="F5" s="12"/>
    </row>
    <row r="7" spans="2:6" ht="43.5" x14ac:dyDescent="0.25">
      <c r="B7" s="3" t="s">
        <v>14</v>
      </c>
      <c r="C7" s="3" t="s">
        <v>15</v>
      </c>
      <c r="D7" s="3" t="s">
        <v>7</v>
      </c>
      <c r="E7" s="3" t="s">
        <v>5</v>
      </c>
      <c r="F7" s="3" t="s">
        <v>16</v>
      </c>
    </row>
    <row r="8" spans="2:6" ht="17.100000000000001" customHeight="1" x14ac:dyDescent="0.25">
      <c r="B8" s="84" t="s">
        <v>2</v>
      </c>
      <c r="C8" s="85">
        <f>totalGovt / netIncome</f>
        <v>0.93551884547908071</v>
      </c>
      <c r="D8" s="136">
        <f>C8 * netIncome</f>
        <v>888742903.20512652</v>
      </c>
      <c r="E8" s="89" t="s">
        <v>9</v>
      </c>
      <c r="F8" s="136">
        <f>Table3[[#This Row],[Annual Allocation]] / IF(Table3[[#This Row],[Allocation 
Frequency]] = "Monthly", 12, 52)</f>
        <v>17091209.677021664</v>
      </c>
    </row>
    <row r="9" spans="2:6" ht="17.100000000000001" customHeight="1" x14ac:dyDescent="0.25">
      <c r="B9" s="16" t="s">
        <v>4</v>
      </c>
      <c r="C9" s="4">
        <f>totalSusFund / netIncome</f>
        <v>7.368421052631581E-2</v>
      </c>
      <c r="D9" s="137">
        <f>C9 * netIncome</f>
        <v>70000000.000000015</v>
      </c>
      <c r="E9" s="5" t="s">
        <v>10</v>
      </c>
      <c r="F9" s="137">
        <f>Table3[[#This Row],[Annual Allocation]] / IF(Table3[[#This Row],[Allocation 
Frequency]] = "Monthly", 12, 52)</f>
        <v>5833333.3333333349</v>
      </c>
    </row>
    <row r="10" spans="2:6" ht="17.100000000000001" customHeight="1" x14ac:dyDescent="0.25">
      <c r="B10" s="84" t="s">
        <v>3</v>
      </c>
      <c r="C10" s="85">
        <f>totalBusiness / netIncome</f>
        <v>-9.203056005396483E-3</v>
      </c>
      <c r="D10" s="136">
        <f>C10 * netIncome</f>
        <v>-8742903.2051266581</v>
      </c>
      <c r="E10" s="89" t="s">
        <v>10</v>
      </c>
      <c r="F10" s="136">
        <f>Table3[[#This Row],[Annual Allocation]] / IF(Table3[[#This Row],[Allocation 
Frequency]] = "Monthly", 12, 52)</f>
        <v>-728575.26709388813</v>
      </c>
    </row>
    <row r="11" spans="2:6" ht="17.100000000000001" customHeight="1" x14ac:dyDescent="0.25">
      <c r="B11" s="6" t="s">
        <v>8</v>
      </c>
      <c r="C11" s="7">
        <f>SUBTOTAL(109,Table3[% of Base Budget Allocated  ])</f>
        <v>1.0000000000000002</v>
      </c>
      <c r="D11" s="138">
        <f>SUBTOTAL(109,Table3[Annual Allocation])</f>
        <v>949999999.99999988</v>
      </c>
      <c r="E11" s="5"/>
      <c r="F11" s="8"/>
    </row>
    <row r="14" spans="2:6" x14ac:dyDescent="0.25">
      <c r="B14" s="11" t="s">
        <v>18</v>
      </c>
      <c r="C14" s="12"/>
      <c r="D14" s="12"/>
      <c r="E14" s="12"/>
      <c r="F14" s="12"/>
    </row>
    <row r="15" spans="2:6" x14ac:dyDescent="0.25">
      <c r="B15" s="10"/>
    </row>
    <row r="16" spans="2:6" x14ac:dyDescent="0.25">
      <c r="B16" s="18" t="s">
        <v>13</v>
      </c>
      <c r="C16" s="19"/>
      <c r="D16" s="19"/>
      <c r="E16" s="19"/>
      <c r="F16" s="20"/>
    </row>
    <row r="17" spans="2:6" x14ac:dyDescent="0.25">
      <c r="B17" s="21"/>
      <c r="C17" s="26" t="s">
        <v>68</v>
      </c>
      <c r="D17" s="27"/>
      <c r="E17" s="26" t="s">
        <v>12</v>
      </c>
      <c r="F17" s="27"/>
    </row>
    <row r="18" spans="2:6" ht="45.75" thickBot="1" x14ac:dyDescent="0.3">
      <c r="B18" s="28" t="s">
        <v>14</v>
      </c>
      <c r="C18" s="29" t="s">
        <v>134</v>
      </c>
      <c r="D18" s="82" t="s">
        <v>133</v>
      </c>
      <c r="E18" s="81" t="s">
        <v>131</v>
      </c>
      <c r="F18" s="82" t="s">
        <v>132</v>
      </c>
    </row>
    <row r="19" spans="2:6" ht="17.100000000000001" customHeight="1" x14ac:dyDescent="0.25">
      <c r="B19" s="84" t="s">
        <v>2</v>
      </c>
      <c r="C19" s="85">
        <v>0</v>
      </c>
      <c r="D19" s="86">
        <v>0</v>
      </c>
      <c r="E19" s="87">
        <v>0</v>
      </c>
      <c r="F19" s="85">
        <v>0</v>
      </c>
    </row>
    <row r="20" spans="2:6" ht="17.100000000000001" customHeight="1" x14ac:dyDescent="0.25">
      <c r="B20" s="16" t="s">
        <v>3</v>
      </c>
      <c r="C20" s="4">
        <v>0</v>
      </c>
      <c r="D20" s="80">
        <v>0</v>
      </c>
      <c r="E20" s="83">
        <v>0</v>
      </c>
      <c r="F20" s="4">
        <v>0.5</v>
      </c>
    </row>
    <row r="21" spans="2:6" ht="17.100000000000001" customHeight="1" x14ac:dyDescent="0.25">
      <c r="B21" s="84" t="s">
        <v>4</v>
      </c>
      <c r="C21" s="85">
        <v>1</v>
      </c>
      <c r="D21" s="86">
        <v>1</v>
      </c>
      <c r="E21" s="88">
        <v>1</v>
      </c>
      <c r="F21" s="85">
        <v>0.5</v>
      </c>
    </row>
    <row r="22" spans="2:6" ht="17.100000000000001" customHeight="1" x14ac:dyDescent="0.25">
      <c r="B22" s="6" t="s">
        <v>8</v>
      </c>
      <c r="C22" s="7">
        <f>SUBTOTAL(109,Table4[Between 
$0 MM - 
30 MM ])</f>
        <v>1</v>
      </c>
      <c r="D22" s="7">
        <f>SUBTOTAL(109,Table4[Between 
$0 MM - 
30 MM ])</f>
        <v>1</v>
      </c>
      <c r="E22" s="7">
        <f>SUBTOTAL(109,Table4[Over 
$30 MM])</f>
        <v>1</v>
      </c>
      <c r="F22" s="7">
        <f>SUBTOTAL(109,Table4[Between 
$0 MM -
$30 MM])</f>
        <v>1</v>
      </c>
    </row>
    <row r="24" spans="2:6" x14ac:dyDescent="0.25">
      <c r="B24" t="s">
        <v>67</v>
      </c>
    </row>
    <row r="25" spans="2:6" x14ac:dyDescent="0.25">
      <c r="B25" t="s">
        <v>43</v>
      </c>
    </row>
    <row r="26" spans="2:6" x14ac:dyDescent="0.25">
      <c r="B26" t="s">
        <v>44</v>
      </c>
    </row>
  </sheetData>
  <dataValidations disablePrompts="1" count="1">
    <dataValidation type="list" allowBlank="1" showInputMessage="1" showErrorMessage="1" sqref="E8:E10" xr:uid="{0631741E-4AD8-4A07-871C-222D6D32DF62}">
      <formula1>"Weekly,Monthly"</formula1>
    </dataValidation>
  </dataValidation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05C6-8B8F-48B7-99C3-E59EEFF4F163}">
  <sheetPr>
    <tabColor theme="4"/>
  </sheetPr>
  <dimension ref="B2:X31"/>
  <sheetViews>
    <sheetView showGridLines="0" topLeftCell="D1" zoomScale="95" zoomScaleNormal="95" workbookViewId="0">
      <selection activeCell="C4" sqref="C4"/>
    </sheetView>
  </sheetViews>
  <sheetFormatPr defaultRowHeight="15" x14ac:dyDescent="0.25"/>
  <cols>
    <col min="1" max="1" width="2.7109375" style="13" customWidth="1"/>
    <col min="2" max="2" width="14" style="13" bestFit="1" customWidth="1"/>
    <col min="3" max="4" width="11.28515625" style="13" customWidth="1"/>
    <col min="5" max="5" width="21.7109375" style="13" bestFit="1" customWidth="1"/>
    <col min="6" max="6" width="9" style="13" bestFit="1" customWidth="1"/>
    <col min="7" max="7" width="9.140625" style="13"/>
    <col min="8" max="8" width="40.5703125" style="13" customWidth="1"/>
    <col min="9" max="9" width="21.140625" style="13" customWidth="1"/>
    <col min="10" max="10" width="2.7109375" style="13" customWidth="1"/>
    <col min="11" max="11" width="21.140625" style="13" customWidth="1"/>
    <col min="12" max="12" width="9.140625" style="13"/>
    <col min="13" max="13" width="62.7109375" style="13" customWidth="1"/>
    <col min="14" max="14" width="17.28515625" style="13" customWidth="1"/>
    <col min="15" max="19" width="9.140625" style="13"/>
    <col min="20" max="20" width="87.42578125" style="13" bestFit="1" customWidth="1"/>
    <col min="21" max="21" width="13.7109375" style="13" bestFit="1" customWidth="1"/>
    <col min="22" max="23" width="9.140625" style="13"/>
    <col min="24" max="24" width="14.7109375" style="112" customWidth="1"/>
    <col min="25" max="26" width="14.7109375" style="13" customWidth="1"/>
    <col min="27" max="16384" width="9.140625" style="13"/>
  </cols>
  <sheetData>
    <row r="2" spans="2:21" ht="15.75" x14ac:dyDescent="0.25">
      <c r="B2" s="13" t="s">
        <v>202</v>
      </c>
      <c r="C2" s="165">
        <v>45839</v>
      </c>
      <c r="H2" s="183" t="s">
        <v>223</v>
      </c>
      <c r="I2" s="183"/>
      <c r="J2" s="183"/>
      <c r="K2" s="183"/>
    </row>
    <row r="3" spans="2:21" x14ac:dyDescent="0.25">
      <c r="B3" s="13" t="s">
        <v>203</v>
      </c>
      <c r="C3" s="166">
        <f>EOMONTH(C2, -12) + 1</f>
        <v>45505</v>
      </c>
      <c r="E3"/>
      <c r="F3"/>
      <c r="T3"/>
      <c r="U3"/>
    </row>
    <row r="4" spans="2:21" s="153" customFormat="1" ht="31.5" x14ac:dyDescent="0.25">
      <c r="B4" s="13" t="s">
        <v>243</v>
      </c>
      <c r="C4" s="125" t="s">
        <v>244</v>
      </c>
      <c r="D4" s="13"/>
      <c r="E4"/>
      <c r="F4"/>
      <c r="H4" s="183"/>
      <c r="I4" s="184" t="str">
        <f>"TTM " &amp; VLOOKUP(MONTH(C2), $B$20:$C$31, 2, FALSE) &amp; " Method"</f>
        <v>TTM July Method</v>
      </c>
      <c r="J4" s="182"/>
      <c r="K4" s="184" t="s">
        <v>212</v>
      </c>
      <c r="M4" s="183" t="s">
        <v>224</v>
      </c>
      <c r="N4" s="183"/>
      <c r="T4" s="183" t="s">
        <v>231</v>
      </c>
      <c r="U4" s="183"/>
    </row>
    <row r="5" spans="2:21" ht="15.75" x14ac:dyDescent="0.25">
      <c r="H5" s="90" t="s">
        <v>70</v>
      </c>
      <c r="I5" s="91">
        <f ca="1">VLOOKUP($C$2, df_inflation[], COLUMNS(df_inflation[]), FALSE)</f>
        <v>4.9832826331359201E-2</v>
      </c>
      <c r="K5" s="91">
        <f>'4 - Targeted Growth Rate'!C20</f>
        <v>6.1900078982779258E-2</v>
      </c>
      <c r="T5" s="90" t="str">
        <f>"Consumer Price Index - " &amp; TEXT($C$11, "MMMM YYYY")</f>
        <v>Consumer Price Index - July 2025</v>
      </c>
      <c r="U5" s="197">
        <f>VLOOKUP($C$11, df_inflation[], COLUMNS(df_inflation[[Calendar Date]:[CPIAUCSL]]), FALSE)</f>
        <v>322.13200000000001</v>
      </c>
    </row>
    <row r="6" spans="2:21" ht="15.75" x14ac:dyDescent="0.25">
      <c r="B6" s="181" t="s">
        <v>71</v>
      </c>
      <c r="C6" s="180"/>
      <c r="D6" s="180"/>
      <c r="E6" s="180"/>
      <c r="F6" s="180"/>
      <c r="H6" s="92" t="s">
        <v>71</v>
      </c>
      <c r="I6" s="91">
        <f>F8</f>
        <v>-7.019958934395369E-3</v>
      </c>
      <c r="K6" s="91">
        <f>'4 - Targeted Growth Rate'!C21</f>
        <v>-5.8872656755924275E-3</v>
      </c>
      <c r="M6" s="191" t="str">
        <f>"FY " &amp; currentFiscalYear &amp; " Legislative Forecast Pre-Transfer Tribal Business Net Income"</f>
        <v>FY 2026 Legislative Forecast Pre-Transfer Tribal Business Net Income</v>
      </c>
      <c r="N6" s="192">
        <f>'4 - Targeted Growth Rate'!$C$4</f>
        <v>949999999.99999988</v>
      </c>
      <c r="T6" s="92" t="str">
        <f>"Consumer Price Index - " &amp; TEXT($C$14, "MMMM YYYY")</f>
        <v>Consumer Price Index - July 2022</v>
      </c>
      <c r="U6" s="197">
        <f>VLOOKUP($C$14, df_inflation[], COLUMNS(df_inflation[[Calendar Date]:[CPIAUCSL]]), FALSE)</f>
        <v>294.94</v>
      </c>
    </row>
    <row r="7" spans="2:21" ht="15.75" x14ac:dyDescent="0.25">
      <c r="H7" s="93" t="s">
        <v>229</v>
      </c>
      <c r="I7" s="94">
        <f ca="1">MIN(I5, I6)</f>
        <v>-7.019958934395369E-3</v>
      </c>
      <c r="J7"/>
      <c r="K7" s="94">
        <f>MIN(K5, K6)</f>
        <v>-5.8872656755924275E-3</v>
      </c>
      <c r="M7" s="193" t="str">
        <f>"FY " &amp; currentFiscalYear &amp; " Legislative Forecast Allocation to the Tribal Government"</f>
        <v>FY 2026 Legislative Forecast Allocation to the Tribal Government</v>
      </c>
      <c r="N7" s="192">
        <f>'4 - Targeted Growth Rate'!C14</f>
        <v>888742903.20512652</v>
      </c>
      <c r="T7" s="94" t="str">
        <f>LEFT(H5, LEN(H5) - 5)</f>
        <v>3-Year Annual Change in CPI</v>
      </c>
      <c r="U7" s="198">
        <f>(U5 / U6)^(1/'CPI Monthly'!$E$8) - 1</f>
        <v>2.9832826331359197E-2</v>
      </c>
    </row>
    <row r="8" spans="2:21" ht="15.75" x14ac:dyDescent="0.25">
      <c r="E8" s="112" t="s">
        <v>71</v>
      </c>
      <c r="F8" s="179">
        <f>AVERAGE(F11:F13)</f>
        <v>-7.019958934395369E-3</v>
      </c>
      <c r="G8"/>
      <c r="H8"/>
      <c r="M8" s="191" t="s">
        <v>217</v>
      </c>
      <c r="N8" s="194">
        <f>MAX(GAF[Percent_Allocation])</f>
        <v>0.7</v>
      </c>
      <c r="T8" s="92" t="s">
        <v>232</v>
      </c>
      <c r="U8" s="199">
        <f>'CPI Monthly'!$F$8</f>
        <v>0.02</v>
      </c>
    </row>
    <row r="9" spans="2:21" ht="15.75" x14ac:dyDescent="0.25">
      <c r="G9"/>
      <c r="M9" s="195" t="s">
        <v>225</v>
      </c>
      <c r="N9" s="196">
        <f>N6 * N8</f>
        <v>664999999.99999988</v>
      </c>
      <c r="T9" s="94" t="str">
        <f>H5</f>
        <v>3-Year Annual Change in CPI + 2%</v>
      </c>
      <c r="U9" s="198">
        <f>U8 + U7</f>
        <v>4.9832826331359201E-2</v>
      </c>
    </row>
    <row r="10" spans="2:21" ht="30" x14ac:dyDescent="0.25">
      <c r="B10" s="167" t="s">
        <v>204</v>
      </c>
      <c r="C10" s="167" t="s">
        <v>206</v>
      </c>
      <c r="D10" s="167" t="s">
        <v>205</v>
      </c>
      <c r="E10" s="167" t="s">
        <v>174</v>
      </c>
      <c r="F10" s="167" t="s">
        <v>207</v>
      </c>
      <c r="H10" s="183" t="s">
        <v>215</v>
      </c>
      <c r="I10" s="183"/>
      <c r="J10" s="183"/>
      <c r="K10" s="183"/>
      <c r="M10" s="93" t="s">
        <v>226</v>
      </c>
      <c r="N10" s="190">
        <f>N9 / N7 - 1</f>
        <v>-0.25175211233555761</v>
      </c>
    </row>
    <row r="11" spans="2:21" ht="15.75" x14ac:dyDescent="0.25">
      <c r="B11" s="168" t="s">
        <v>208</v>
      </c>
      <c r="C11" s="169">
        <f>C2</f>
        <v>45839</v>
      </c>
      <c r="D11" s="169">
        <f>C3</f>
        <v>45505</v>
      </c>
      <c r="E11" s="170">
        <f>SUMIFS(df_net_income_actual[Value],
    df_net_income_actual[Calendar Date], "&gt;=" &amp; $D11,
    df_net_income_actual[Calendar Date], "&lt;=" &amp; $C11
)</f>
        <v>933645140.29001141</v>
      </c>
      <c r="F11" s="171">
        <f>E11 / E12 - 1</f>
        <v>8.3479063296576506E-3</v>
      </c>
      <c r="H11" s="186"/>
      <c r="I11" s="186"/>
      <c r="J11" s="186"/>
      <c r="K11" s="186"/>
      <c r="T11" s="183" t="s">
        <v>235</v>
      </c>
      <c r="U11" s="183"/>
    </row>
    <row r="12" spans="2:21" ht="15.75" x14ac:dyDescent="0.25">
      <c r="B12" s="172" t="s">
        <v>209</v>
      </c>
      <c r="C12" s="173">
        <f>EOMONTH(C11, -13) + 1</f>
        <v>45474</v>
      </c>
      <c r="D12" s="173">
        <f t="shared" ref="D12:D14" si="0">EOMONTH(D11, -13) + 1</f>
        <v>45139</v>
      </c>
      <c r="E12" s="174">
        <f>SUMIFS(df_net_income_actual[Value],
    df_net_income_actual[Calendar Date], "&gt;=" &amp; $D12,
    df_net_income_actual[Calendar Date], "&lt;=" &amp; $C12
)</f>
        <v>925915682.90000129</v>
      </c>
      <c r="F12" s="175">
        <f t="shared" ref="F12:F13" si="1">E12 / E13 - 1</f>
        <v>-3.7001492073058473E-2</v>
      </c>
      <c r="H12" s="185" t="s">
        <v>230</v>
      </c>
      <c r="I12" s="185"/>
      <c r="J12" s="185"/>
      <c r="K12" s="185"/>
      <c r="T12" s="90" t="str">
        <f>"Pre-Transfer Tribal Business Net Income - TTM " &amp; TEXT($C$11, "MMMM YYYY")</f>
        <v>Pre-Transfer Tribal Business Net Income - TTM July 2025</v>
      </c>
      <c r="U12" s="200">
        <f>E11</f>
        <v>933645140.29001141</v>
      </c>
    </row>
    <row r="13" spans="2:21" ht="15.75" x14ac:dyDescent="0.25">
      <c r="B13" s="172" t="s">
        <v>210</v>
      </c>
      <c r="C13" s="173">
        <f t="shared" ref="C13:C14" si="2">EOMONTH(C12, -13) + 1</f>
        <v>45108</v>
      </c>
      <c r="D13" s="173">
        <f t="shared" si="0"/>
        <v>44774</v>
      </c>
      <c r="E13" s="174">
        <f>SUMIFS(df_net_income_actual[Value],
    df_net_income_actual[Calendar Date], "&gt;=" &amp; $D13,
    df_net_income_actual[Calendar Date], "&lt;=" &amp; $C13
)</f>
        <v>961492333.86999857</v>
      </c>
      <c r="F13" s="175">
        <f t="shared" si="1"/>
        <v>7.5937089402147162E-3</v>
      </c>
      <c r="H13" s="185" t="str">
        <f>"[2] TTM methods span from " &amp; TEXT(D14, "mmmm d, yyyy") &amp; " through " &amp;  TEXT(C2, "mmmm d, yyyy") &amp; "."</f>
        <v>[2] TTM methods span from August 1, 2021 through July 1, 2025.</v>
      </c>
      <c r="I13" s="185"/>
      <c r="J13" s="185"/>
      <c r="K13" s="185"/>
      <c r="L13"/>
      <c r="T13" s="92" t="str">
        <f>"Pre-Transfer Tribal Business Net Income - TTM " &amp; TEXT($C$14, "MMMM YYYY")</f>
        <v>Pre-Transfer Tribal Business Net Income - TTM July 2022</v>
      </c>
      <c r="U13" s="200">
        <f>E14</f>
        <v>954246066.98000777</v>
      </c>
    </row>
    <row r="14" spans="2:21" ht="18.75" x14ac:dyDescent="0.25">
      <c r="B14" s="176" t="s">
        <v>211</v>
      </c>
      <c r="C14" s="177">
        <f t="shared" si="2"/>
        <v>44743</v>
      </c>
      <c r="D14" s="177">
        <f t="shared" si="0"/>
        <v>44409</v>
      </c>
      <c r="E14" s="178">
        <f>SUMIFS(df_net_income_actual[Value],
    df_net_income_actual[Calendar Date], "&gt;=" &amp; $D14,
    df_net_income_actual[Calendar Date], "&lt;=" &amp; $C14
)</f>
        <v>954246066.98000777</v>
      </c>
      <c r="F14" s="176"/>
      <c r="L14"/>
      <c r="T14" s="94" t="s">
        <v>233</v>
      </c>
      <c r="U14" s="198">
        <f>F8</f>
        <v>-7.019958934395369E-3</v>
      </c>
    </row>
    <row r="15" spans="2:21" x14ac:dyDescent="0.25">
      <c r="L15"/>
      <c r="T15"/>
      <c r="U15"/>
    </row>
    <row r="16" spans="2:21" ht="15.75" x14ac:dyDescent="0.25">
      <c r="L16"/>
      <c r="T16" s="94" t="str">
        <f>H7</f>
        <v>Targeted Annual Growth: Lesser of Inflation and Growth in Tribal Businesses</v>
      </c>
      <c r="U16" s="198">
        <f>MIN($U$9,$U$14)</f>
        <v>-7.019958934395369E-3</v>
      </c>
    </row>
    <row r="17" spans="2:21" x14ac:dyDescent="0.25">
      <c r="B17" s="181" t="s">
        <v>216</v>
      </c>
      <c r="C17" s="180"/>
      <c r="D17" s="180"/>
      <c r="E17" s="180"/>
      <c r="F17" s="180"/>
      <c r="L17"/>
      <c r="T17"/>
      <c r="U17"/>
    </row>
    <row r="18" spans="2:21" ht="15.75" x14ac:dyDescent="0.25">
      <c r="L18"/>
      <c r="T18" s="183" t="s">
        <v>215</v>
      </c>
      <c r="U18" s="183"/>
    </row>
    <row r="19" spans="2:21" ht="30" x14ac:dyDescent="0.25">
      <c r="B19" s="187" t="s">
        <v>214</v>
      </c>
      <c r="C19" s="187" t="s">
        <v>169</v>
      </c>
      <c r="L19"/>
      <c r="T19" s="186"/>
      <c r="U19" s="186"/>
    </row>
    <row r="20" spans="2:21" ht="15.75" x14ac:dyDescent="0.25">
      <c r="B20" s="168">
        <v>1</v>
      </c>
      <c r="C20" s="168" t="s">
        <v>177</v>
      </c>
      <c r="T20" s="185" t="s">
        <v>234</v>
      </c>
      <c r="U20" s="185"/>
    </row>
    <row r="21" spans="2:21" x14ac:dyDescent="0.25">
      <c r="B21" s="172">
        <v>2</v>
      </c>
      <c r="C21" s="172" t="s">
        <v>178</v>
      </c>
    </row>
    <row r="22" spans="2:21" x14ac:dyDescent="0.25">
      <c r="B22" s="172">
        <v>3</v>
      </c>
      <c r="C22" s="172" t="s">
        <v>179</v>
      </c>
    </row>
    <row r="23" spans="2:21" x14ac:dyDescent="0.25">
      <c r="B23" s="172">
        <v>4</v>
      </c>
      <c r="C23" s="172" t="s">
        <v>180</v>
      </c>
    </row>
    <row r="24" spans="2:21" x14ac:dyDescent="0.25">
      <c r="B24" s="172">
        <v>5</v>
      </c>
      <c r="C24" s="172" t="s">
        <v>181</v>
      </c>
    </row>
    <row r="25" spans="2:21" x14ac:dyDescent="0.25">
      <c r="B25" s="172">
        <v>6</v>
      </c>
      <c r="C25" s="172" t="s">
        <v>182</v>
      </c>
    </row>
    <row r="26" spans="2:21" x14ac:dyDescent="0.25">
      <c r="B26" s="172">
        <v>7</v>
      </c>
      <c r="C26" s="172" t="s">
        <v>183</v>
      </c>
    </row>
    <row r="27" spans="2:21" x14ac:dyDescent="0.25">
      <c r="B27" s="172">
        <v>8</v>
      </c>
      <c r="C27" s="172" t="s">
        <v>184</v>
      </c>
    </row>
    <row r="28" spans="2:21" x14ac:dyDescent="0.25">
      <c r="B28" s="172">
        <v>9</v>
      </c>
      <c r="C28" s="172" t="s">
        <v>213</v>
      </c>
    </row>
    <row r="29" spans="2:21" x14ac:dyDescent="0.25">
      <c r="B29" s="172">
        <v>10</v>
      </c>
      <c r="C29" s="172" t="s">
        <v>173</v>
      </c>
    </row>
    <row r="30" spans="2:21" x14ac:dyDescent="0.25">
      <c r="B30" s="172">
        <v>11</v>
      </c>
      <c r="C30" s="172" t="s">
        <v>175</v>
      </c>
    </row>
    <row r="31" spans="2:21" x14ac:dyDescent="0.25">
      <c r="B31" s="176">
        <v>12</v>
      </c>
      <c r="C31" s="176" t="s">
        <v>176</v>
      </c>
    </row>
  </sheetData>
  <phoneticPr fontId="4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E522-EC33-4CD2-9916-0228CD0F173C}">
  <sheetPr>
    <tabColor theme="4"/>
  </sheetPr>
  <dimension ref="A1:E3"/>
  <sheetViews>
    <sheetView tabSelected="1" workbookViewId="0">
      <selection activeCell="A2" sqref="A2"/>
    </sheetView>
  </sheetViews>
  <sheetFormatPr defaultRowHeight="15" x14ac:dyDescent="0.25"/>
  <cols>
    <col min="1" max="1" width="16" bestFit="1" customWidth="1"/>
    <col min="2" max="2" width="38.85546875" bestFit="1" customWidth="1"/>
    <col min="3" max="3" width="18.7109375" bestFit="1" customWidth="1"/>
    <col min="4" max="4" width="19.140625" bestFit="1" customWidth="1"/>
    <col min="5" max="5" width="16.28515625" bestFit="1" customWidth="1"/>
    <col min="6" max="6" width="14.5703125" bestFit="1" customWidth="1"/>
  </cols>
  <sheetData>
    <row r="1" spans="1:5" x14ac:dyDescent="0.25">
      <c r="A1" s="203" t="s">
        <v>241</v>
      </c>
      <c r="B1" s="203" t="s">
        <v>242</v>
      </c>
      <c r="C1" s="203" t="s">
        <v>237</v>
      </c>
      <c r="D1" s="203" t="s">
        <v>236</v>
      </c>
      <c r="E1" s="203" t="s">
        <v>238</v>
      </c>
    </row>
    <row r="2" spans="1:5" x14ac:dyDescent="0.25">
      <c r="A2" t="s">
        <v>239</v>
      </c>
      <c r="B2" t="str">
        <f>IF(Table2[[#This Row],[Percent_Growth]]='Targeted Growth Comparison'!$U$14,'Targeted Growth Comparison'!$C$4,"CPI + " &amp; TEXT('CPI Monthly'!$F$8,"#%"))</f>
        <v>Tribal Business 3-Year Net Income Growth</v>
      </c>
      <c r="C2" s="202">
        <v>-7.019958934395369E-3</v>
      </c>
      <c r="D2" s="201">
        <v>-6238938.6837353064</v>
      </c>
      <c r="E2" s="201">
        <v>882503964.52139127</v>
      </c>
    </row>
    <row r="3" spans="1:5" x14ac:dyDescent="0.25">
      <c r="A3" t="s">
        <v>240</v>
      </c>
      <c r="B3" t="str">
        <f>IF(Table2[[#This Row],[Percent_Growth]]='Targeted Growth Comparison'!$U$14,'Targeted Growth Comparison'!$C$4,"CPI + " &amp; TEXT('CPI Monthly'!$F$8,"#%"))</f>
        <v>CPI + 2%</v>
      </c>
      <c r="C3" s="202">
        <v>4.9832826331359201E-2</v>
      </c>
      <c r="D3" s="201">
        <v>44288570.748649053</v>
      </c>
      <c r="E3" s="201">
        <v>933031473.95377553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EC50B8889164F9499F73D6B22F659" ma:contentTypeVersion="13" ma:contentTypeDescription="Create a new document." ma:contentTypeScope="" ma:versionID="69b7f8d55797d3d986d526cef894f1fd">
  <xsd:schema xmlns:xsd="http://www.w3.org/2001/XMLSchema" xmlns:xs="http://www.w3.org/2001/XMLSchema" xmlns:p="http://schemas.microsoft.com/office/2006/metadata/properties" xmlns:ns2="d93913b3-8df6-4cfd-bd2b-df7fdb0502cb" xmlns:ns3="294f04d4-d851-49fc-99df-afef67022f4f" targetNamespace="http://schemas.microsoft.com/office/2006/metadata/properties" ma:root="true" ma:fieldsID="a0411d47e868c905ee6a963138cb76c4" ns2:_="" ns3:_="">
    <xsd:import namespace="d93913b3-8df6-4cfd-bd2b-df7fdb0502cb"/>
    <xsd:import namespace="294f04d4-d851-49fc-99df-afef67022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13b3-8df6-4cfd-bd2b-df7fdb050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dc11224-6de9-45cb-84a4-1634eb9167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04d4-d851-49fc-99df-afef67022f4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7b7e36-44e5-49a6-8b1a-d6b4f5bb8fdb}" ma:internalName="TaxCatchAll" ma:showField="CatchAllData" ma:web="294f04d4-d851-49fc-99df-afef67022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0 c 2 e 6 9 a 5 - 2 b 5 9 - 4 d b a - a f 9 2 - 1 c 3 7 b d 3 8 b b c a "   x m l n s = " h t t p : / / s c h e m a s . m i c r o s o f t . c o m / D a t a M a s h u p " > A A A A A D 4 F A A B Q S w M E F A A C A A g A t m s s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t m s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r L F s L a 0 K H O A I A A G M H A A A T A B w A R m 9 y b X V s Y X M v U 2 V j d G l v b j E u b S C i G A A o o B Q A A A A A A A A A A A A A A A A A A A A A A A A A A A D N V U u P 2 j A Q v i P x H y x z Y a U o 0 R 5 6 6 S o H x J Y t q t q i z a o 9 I I R M M h A X x 4 5 s U 6 g Q / 7 0 e h 0 f S Q l m k P T S X S J 6 Z 7 z H 2 2 A Z S y 5 U k S f W / f 2 i 3 2 i 2 T M w 0 Z 6 d A v 7 C d f M J + g 5 m T A B V A S E w G 2 3 S L u S 9 R K p + B W E i w Y K S 5 t i E m m S 3 N r S / M + i t K c p 0 t m 2 F p 6 m N B D l z 4 z V U V k u A U T 9 Z n J P z P J F l C A t E x m P S F U 6 g t o Q M a 9 k n 8 D b V B F T O 7 f T e 6 C i r 5 D E 6 W t E / q s 1 g a F v b C Z g B A X u 5 W 0 Y L t 1 H g p w K F 9 1 B j r s m R R k x u V i t z u h I D 0 5 U R r y y C y b M Q N k I 8 x m e s E K O V k h r 7 I S J V V b H 1 W 6 w q C J n k C C Z i L q Z Q W X 3 F h d 5 S F 9 h H 6 a B r d j t B J f l h u i X B p 0 6 E A J Z 5 a M m M 1 p / G Z b c a P + y W 7 c V 9 K 6 x M m x 0 8 O i r A x 9 2 K Q g y H e l l z O l l u j V r 4 S H l e 7 / u i t 3 7 R a X 1 + w 0 h 2 i k 1 Q 8 3 X c j h I M 4 P 0 N l R 2 7 e t P N T X m j H 1 R x 0 n z y N s x 0 M L R U z P p d L g E 5 d Z T H 0 F 7 g q q m J x s X I Z v 2 j i 3 F b e b O V R e M H A E v i K 6 C V M X 2 h 8 N b x b F 5 V z 4 w A V V x / g 1 W X 8 A 1 X U 9 9 Q Y 3 6 3 q r C 2 5 / o m v T R A b a V a 3 d g Z 0 m O Y A 9 d 9 t U 3 v 9 V e 2 h H B X F o x 5 H W H f x C I e B H Y E 5 b z c E + s l / v v k q h e w j 2 Z S 4 p S Z l g 2 s R W r 6 D 2 H v R z J h e O 8 O V X C S e 2 F 8 2 k m S t d 9 J V Y F R K D y P m X P G z m M w I 4 L u u S i I W N 3 Q V k S 0 f g e i 3 t t P E u + R S 5 K m a g X b P r 9 0 J D x s N v U E s B A i 0 A F A A C A A g A t m s s W 0 t A w O O k A A A A 9 g A A A B I A A A A A A A A A A A A A A A A A A A A A A E N v b m Z p Z y 9 Q Y W N r Y W d l L n h t b F B L A Q I t A B Q A A g A I A L Z r L F s P y u m r p A A A A O k A A A A T A A A A A A A A A A A A A A A A A P A A A A B b Q 2 9 u d G V u d F 9 U e X B l c 1 0 u e G 1 s U E s B A i 0 A F A A C A A g A t m s s W w t r Q o c 4 A g A A Y w c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E k A A A A A A A B m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2 a W d h d G l v b i U y M G 9 m J T I w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F R P T 0 i I C 8 + P E V u d H J 5 I F R 5 c G U 9 I k Z p b G x M Y X N 0 V X B k Y X R l Z C I g V m F s d W U 9 I m Q y M D I 1 L T A 5 L T A 1 V D E 1 O j U 0 O j Q 4 L j M 5 N T c x M T d a I i A v P j x F b n R y e S B U e X B l P S J S Z W N v d m V y e V R h c m d l d F N o Z W V 0 I i B W Y W x 1 Z T 0 i c 0 5 h d m l n Y X R p b 2 4 g b 2 Y g R m l s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Y 2 U z M G F m M S 1 k Y W U 5 L T Q 2 Z T g t O D R i O C 1 k Y m Y 2 Y 2 F m M T g z Y T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h b W U m c X V v d D s s J n F 1 b 3 Q 7 S X R l b S Z x d W 9 0 O y w m c X V v d D t L a W 5 k J n F 1 b 3 Q 7 L C Z x d W 9 0 O 0 h p Z G R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p b 2 4 g b 2 Y g R m l s Z S 9 B d X R v U m V t b 3 Z l Z E N v b H V t b n M x L n t O Y W 1 l L D B 9 J n F 1 b 3 Q 7 L C Z x d W 9 0 O 1 N l Y 3 R p b 2 4 x L 0 5 h d m l n Y X R p b 2 4 g b 2 Y g R m l s Z S 9 B d X R v U m V t b 3 Z l Z E N v b H V t b n M x L n t J d G V t L D F 9 J n F 1 b 3 Q 7 L C Z x d W 9 0 O 1 N l Y 3 R p b 2 4 x L 0 5 h d m l n Y X R p b 2 4 g b 2 Y g R m l s Z S 9 B d X R v U m V t b 3 Z l Z E N v b H V t b n M x L n t L a W 5 k L D J 9 J n F 1 b 3 Q 7 L C Z x d W 9 0 O 1 N l Y 3 R p b 2 4 x L 0 5 h d m l n Y X R p b 2 4 g b 2 Y g R m l s Z S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m F 2 a W d h d G l v b i B v Z i B G a W x l L 0 F 1 d G 9 S Z W 1 v d m V k Q 2 9 s d W 1 u c z E u e 0 5 h b W U s M H 0 m c X V v d D s s J n F 1 b 3 Q 7 U 2 V j d G l v b j E v T m F 2 a W d h d G l v b i B v Z i B G a W x l L 0 F 1 d G 9 S Z W 1 v d m V k Q 2 9 s d W 1 u c z E u e 0 l 0 Z W 0 s M X 0 m c X V v d D s s J n F 1 b 3 Q 7 U 2 V j d G l v b j E v T m F 2 a W d h d G l v b i B v Z i B G a W x l L 0 F 1 d G 9 S Z W 1 v d m V k Q 2 9 s d W 1 u c z E u e 0 t p b m Q s M n 0 m c X V v d D s s J n F 1 b 3 Q 7 U 2 V j d G l v b j E v T m F 2 a W d h d G l v b i B v Z i B G a W x l L 0 F 1 d G 9 S Z W 1 v d m V k Q 2 9 s d W 1 u c z E u e 0 h p Z G R l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2 a W d h d G l v b i U y M G 9 m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Z W Q l M j B E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p l Y 3 R l Z E F s b G 9 j Y X R p b 2 5 z I i A v P j x F b n R y e S B U e X B l P S J G a W x s Z W R D b 2 1 w b G V 0 Z V J l c 3 V s d F R v V 2 9 y a 3 N o Z W V 0 I i B W Y W x 1 Z T 0 i b D E i I C 8 + P E V u d H J 5 I F R 5 c G U 9 I l F 1 Z X J 5 S U Q i I F Z h b H V l P S J z N m M 1 N 2 Y 4 O G U t M T U 5 Z C 0 0 Y 2 Y x L T g 0 Z D Y t N j R h Z j Q 2 M j A y M T M w I i A v P j x F b n R y e S B U e X B l P S J G a W x s V G F y Z 2 V 0 T m F t Z U N 1 c 3 R v b W l 6 Z W Q i I F Z h b H V l P S J s M S I g L z 4 8 R W 5 0 c n k g V H l w Z T 0 i R m l s b E x h c 3 R V c G R h d G V k I i B W Y W x 1 Z T 0 i Z D I w M j U t M D k t M T J U M T g 6 M j k 6 N D U u M T Q 0 N T M z N V o i I C 8 + P E V u d H J 5 I F R 5 c G U 9 I k Z p b G x D b 2 x 1 b W 5 U e X B l c y I g V m F s d W U 9 I n N C U W t H Q m d Z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Z p c 2 N h b C B Z Z W F y J n F 1 b 3 Q 7 L C Z x d W 9 0 O 0 R h d G U g V X B k Y X R l Z C Z x d W 9 0 O y w m c X V v d D t B Y 2 N v d W 5 0 I C h D b 2 1 t Z X J j Z S A x M C 1 Z c i 4 p J n F 1 b 3 Q 7 L C Z x d W 9 0 O 1 J v b G x 1 c C B B Y 2 N v d W 5 0 I C h T Y W 5 r Z X k g R G l h Z 3 J h b S k m c X V v d D s s J n F 1 b 3 Q 7 Q W N j b 3 V u d C B H c m 9 1 c C A o Q 0 1 B Q y k m c X V v d D s s J n F 1 b 3 Q 7 Q W x s b 2 N h d G l v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Z W Q g R G F 0 Y S 9 B d X R v U m V t b 3 Z l Z E N v b H V t b n M x L n t G a X N j Y W w g W W V h c i w w f S Z x d W 9 0 O y w m c X V v d D t T Z W N 0 a W 9 u M S 9 Q c m 9 q Z W N 0 Z W Q g R G F 0 Y S 9 B d X R v U m V t b 3 Z l Z E N v b H V t b n M x L n t E Y X R l I F V w Z G F 0 Z W Q s M X 0 m c X V v d D s s J n F 1 b 3 Q 7 U 2 V j d G l v b j E v U H J v a m V j d G V k I E R h d G E v Q X V 0 b 1 J l b W 9 2 Z W R D b 2 x 1 b W 5 z M S 5 7 Q W N j b 3 V u d C A o Q 2 9 t b W V y Y 2 U g M T A t W X I u K S w y f S Z x d W 9 0 O y w m c X V v d D t T Z W N 0 a W 9 u M S 9 Q c m 9 q Z W N 0 Z W Q g R G F 0 Y S 9 B d X R v U m V t b 3 Z l Z E N v b H V t b n M x L n t S b 2 x s d X A g Q W N j b 3 V u d C A o U 2 F u a 2 V 5 I E R p Y W d y Y W 0 p L D N 9 J n F 1 b 3 Q 7 L C Z x d W 9 0 O 1 N l Y 3 R p b 2 4 x L 1 B y b 2 p l Y 3 R l Z C B E Y X R h L 0 F 1 d G 9 S Z W 1 v d m V k Q 2 9 s d W 1 u c z E u e 0 F j Y 2 9 1 b n Q g R 3 J v d X A g K E N N Q U M p L D R 9 J n F 1 b 3 Q 7 L C Z x d W 9 0 O 1 N l Y 3 R p b 2 4 x L 1 B y b 2 p l Y 3 R l Z C B E Y X R h L 0 F 1 d G 9 S Z W 1 v d m V k Q 2 9 s d W 1 u c z E u e 0 F s b G 9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a m V j d G V k I E R h d G E v Q X V 0 b 1 J l b W 9 2 Z W R D b 2 x 1 b W 5 z M S 5 7 R m l z Y 2 F s I F l l Y X I s M H 0 m c X V v d D s s J n F 1 b 3 Q 7 U 2 V j d G l v b j E v U H J v a m V j d G V k I E R h d G E v Q X V 0 b 1 J l b W 9 2 Z W R D b 2 x 1 b W 5 z M S 5 7 R G F 0 Z S B V c G R h d G V k L D F 9 J n F 1 b 3 Q 7 L C Z x d W 9 0 O 1 N l Y 3 R p b 2 4 x L 1 B y b 2 p l Y 3 R l Z C B E Y X R h L 0 F 1 d G 9 S Z W 1 v d m V k Q 2 9 s d W 1 u c z E u e 0 F j Y 2 9 1 b n Q g K E N v b W 1 l c m N l I D E w L V l y L i k s M n 0 m c X V v d D s s J n F 1 b 3 Q 7 U 2 V j d G l v b j E v U H J v a m V j d G V k I E R h d G E v Q X V 0 b 1 J l b W 9 2 Z W R D b 2 x 1 b W 5 z M S 5 7 U m 9 s b H V w I E F j Y 2 9 1 b n Q g K F N h b m t l e S B E a W F n c m F t K S w z f S Z x d W 9 0 O y w m c X V v d D t T Z W N 0 a W 9 u M S 9 Q c m 9 q Z W N 0 Z W Q g R G F 0 Y S 9 B d X R v U m V t b 3 Z l Z E N v b H V t b n M x L n t B Y 2 N v d W 5 0 I E d y b 3 V w I C h D T U F D K S w 0 f S Z x d W 9 0 O y w m c X V v d D t T Z W N 0 a W 9 u M S 9 Q c m 9 q Z W N 0 Z W Q g R G F 0 Y S 9 B d X R v U m V t b 3 Z l Z E N v b H V t b n M x L n t B b G x v Y 2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N 0 Z W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l Z C U y M E R h d G E v c H J v a m V j d G V k Q W x s b 2 N h d G l v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v Y 2 F 0 a W 9 u c y U y M E R h d G F i Y X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G 9 j Y X R p b 2 5 z X 0 R h d G F i Y X N l I i A v P j x F b n R y e S B U e X B l P S J G a W x s Z W R D b 2 1 w b G V 0 Z V J l c 3 V s d F R v V 2 9 y a 3 N o Z W V 0 I i B W Y W x 1 Z T 0 i b D E i I C 8 + P E V u d H J 5 I F R 5 c G U 9 I l F 1 Z X J 5 S U Q i I F Z h b H V l P S J z Z G F j M D d l O D k t M D J m Y i 0 0 Z D d i L W F h M 2 M t N W Q x O D I 2 Z D E x Z j Q x I i A v P j x F b n R y e S B U e X B l P S J G a W x s T G F z d F V w Z G F 0 Z W Q i I F Z h b H V l P S J k M j A y N S 0 w O S 0 x M l Q x O D o y O T o 0 N C 4 w N z c w N D U z W i I g L z 4 8 R W 5 0 c n k g V H l w Z T 0 i R m l s b E N v b H V t b l R 5 c G V z I i B W Y W x 1 Z T 0 i c 0 J R W U Z B Q U F G Q l F V R k J R V U Z C U V V G Q l F V R k J R Q U F B Q U F B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Z p c 2 N h b F 9 Z Z W F y J n F 1 b 3 Q 7 L C Z x d W 9 0 O 0 R l c 2 N y a X B 0 a W 9 u J n F 1 b 3 Q 7 L C Z x d W 9 0 O 0 5 l d F 9 J b m N v b W U m c X V v d D s s J n F 1 b 3 Q 7 U G V y Y 2 V u d F 9 H c m 9 3 d G h f b 2 Z f T m V 0 X 0 l u Y 2 9 t Z S Z x d W 9 0 O y w m c X V v d D t B d m d f U G V y Y 2 V u d F 9 H c m 9 3 d G h f b 2 Z f T m V 0 X 0 l u Y 2 9 t Z S Z x d W 9 0 O y w m c X V v d D t B b G x v Y 2 F 0 a W 9 u X 3 R v X 1 B y b 2 d y Y W 1 t Y X R p Y 1 9 M T E N z J n F 1 b 3 Q 7 L C Z x d W 9 0 O 0 F s b G 9 j Y X R p b 2 5 f d G 9 f R 2 V u Z X J h b F 9 G d W 5 k J n F 1 b 3 Q 7 L C Z x d W 9 0 O 0 F s b G 9 j Y X R p b 2 5 f d G 9 f Q V N Q J n F 1 b 3 Q 7 L C Z x d W 9 0 O 0 F s b G 9 j Y X R p b 2 5 f d G 9 f Q 2 9 t b X V u a X R 5 X 1 B y b 2 d y Y W 1 z J n F 1 b 3 Q 7 L C Z x d W 9 0 O 0 F s b G 9 j Y X R p b 2 5 f d G 9 f S G V h b H R o J n F 1 b 3 Q 7 L C Z x d W 9 0 O 0 F s b G 9 j Y X R p b 2 5 f d G 9 f U m V h b F 9 F c 3 R h d G V f Y W 5 k X 0 R l d l 9 G d W 5 k J n F 1 b 3 Q 7 L C Z x d W 9 0 O 0 F s b G 9 j Y X R p b 2 5 f d G 9 f Q V N Q X 1 V M J n F 1 b 3 Q 7 L C Z x d W 9 0 O 0 F s b G 9 j Y X R p b 2 5 f d G 9 f T 3 R o Z X J f V H J p Y m F s X 0 d v d n Q m c X V v d D s s J n F 1 b 3 Q 7 V G 9 0 Y W x f Q W x s b 2 N h d G l v b l 9 0 b 1 9 U c m l i Y W x f R 2 9 2 Z X J u b W V u d C Z x d W 9 0 O y w m c X V v d D t U b 3 R h b F 9 S Z X R l b n R p b 2 5 f Y n l f V H J p Y m F s X 0 J 1 c 2 l u Z X N z Z X M m c X V v d D s s J n F 1 b 3 Q 7 V G 9 0 Y W x f Q 2 9 u d H J p Y n V 0 a W 9 u X 3 R v X 1 N 1 c 3 R h a W 5 h Y m l s a X R 5 X 0 Z 1 b m Q m c X V v d D s s J n F 1 b 3 Q 7 U G V y Y 2 V u d F 9 B b G x v Y 2 F 0 a W 9 u X 3 R v X 1 R y a W J h b F 9 H b 3 Z l c m 5 t Z W 5 0 J n F 1 b 3 Q 7 L C Z x d W 9 0 O 1 B l c m N l b n R f U m V 0 Z W 5 0 a W 9 u X 2 J 5 X 1 R y a W J h b F 9 C d X N p b m V z c 2 V z J n F 1 b 3 Q 7 L C Z x d W 9 0 O 1 B l c m N l b n R f Q 2 9 u d H J p Y n V 0 a W 9 u X 3 R v X 1 N 1 c 3 R h a W 5 h Y m l s a X R 5 X 0 Z 1 b m Q m c X V v d D s s J n F 1 b 3 Q 7 V G F y Z 2 V 0 Z W R f U G V y Y 2 V u d F 9 H c m 9 3 d G h f b 2 Z f Q W x s b 2 N h d G l v b i Z x d W 9 0 O y w m c X V v d D t S Z W F s a X p l Z F 9 Q Z X J j Z W 5 0 X 0 d y b 3 d 0 a F 9 v Z l 9 B b G x v Y 2 F 0 a W 9 u J n F 1 b 3 Q 7 L C Z x d W 9 0 O 1 R h c m d l d G V k X 0 5 v b W l u Y W x f R 3 J v d 3 R o X 2 9 m X 0 F s b G 9 j Y X R p b 2 4 m c X V v d D s s J n F 1 b 3 Q 7 U m V h b G l 6 Z W R f T m 9 t a W 5 h b F 9 H c m 9 3 d G h f b 2 Z f Q W x s b 2 N h d G l v b i Z x d W 9 0 O y w m c X V v d D t U Y X J n Z X R l Z F 9 Q Z X J j Z W 5 0 X 0 F s b G 9 j Y X R p b 2 5 f d G 9 f V H J p Y m F s X 0 d v d m V y b m 1 l b n Q m c X V v d D s s J n F 1 b 3 Q 7 U m V h b G l 6 Z W R f T m 9 t a W 5 h b F 9 N a W 5 f R 3 J v d 3 R o X 2 9 m X 0 F s b G 9 j Y X R p b 2 4 m c X V v d D s s J n F 1 b 3 Q 7 U m V h b G l 6 Z W R f T m 9 t a W 5 h b F 9 N Y X h f R 3 J v d 3 R o X 2 9 m X 0 F s b G 9 j Y X R p b 2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G 9 j Y X R p b 2 5 z I E R h d G F i Y X N l L 0 F 1 d G 9 S Z W 1 v d m V k Q 2 9 s d W 1 u c z E u e 0 Z p c 2 N h b F 9 Z Z W F y L D B 9 J n F 1 b 3 Q 7 L C Z x d W 9 0 O 1 N l Y 3 R p b 2 4 x L 0 F s b G 9 j Y X R p b 2 5 z I E R h d G F i Y X N l L 0 F 1 d G 9 S Z W 1 v d m V k Q 2 9 s d W 1 u c z E u e 0 R l c 2 N y a X B 0 a W 9 u L D F 9 J n F 1 b 3 Q 7 L C Z x d W 9 0 O 1 N l Y 3 R p b 2 4 x L 0 F s b G 9 j Y X R p b 2 5 z I E R h d G F i Y X N l L 0 F 1 d G 9 S Z W 1 v d m V k Q 2 9 s d W 1 u c z E u e 0 5 l d F 9 J b m N v b W U s M n 0 m c X V v d D s s J n F 1 b 3 Q 7 U 2 V j d G l v b j E v Q W x s b 2 N h d G l v b n M g R G F 0 Y W J h c 2 U v Q X V 0 b 1 J l b W 9 2 Z W R D b 2 x 1 b W 5 z M S 5 7 U G V y Y 2 V u d F 9 H c m 9 3 d G h f b 2 Z f T m V 0 X 0 l u Y 2 9 t Z S w z f S Z x d W 9 0 O y w m c X V v d D t T Z W N 0 a W 9 u M S 9 B b G x v Y 2 F 0 a W 9 u c y B E Y X R h Y m F z Z S 9 B d X R v U m V t b 3 Z l Z E N v b H V t b n M x L n t B d m d f U G V y Y 2 V u d F 9 H c m 9 3 d G h f b 2 Z f T m V 0 X 0 l u Y 2 9 t Z S w 0 f S Z x d W 9 0 O y w m c X V v d D t T Z W N 0 a W 9 u M S 9 B b G x v Y 2 F 0 a W 9 u c y B E Y X R h Y m F z Z S 9 B d X R v U m V t b 3 Z l Z E N v b H V t b n M x L n t B b G x v Y 2 F 0 a W 9 u X 3 R v X 1 B y b 2 d y Y W 1 t Y X R p Y 1 9 M T E N z L D V 9 J n F 1 b 3 Q 7 L C Z x d W 9 0 O 1 N l Y 3 R p b 2 4 x L 0 F s b G 9 j Y X R p b 2 5 z I E R h d G F i Y X N l L 0 F 1 d G 9 S Z W 1 v d m V k Q 2 9 s d W 1 u c z E u e 0 F s b G 9 j Y X R p b 2 5 f d G 9 f R 2 V u Z X J h b F 9 G d W 5 k L D Z 9 J n F 1 b 3 Q 7 L C Z x d W 9 0 O 1 N l Y 3 R p b 2 4 x L 0 F s b G 9 j Y X R p b 2 5 z I E R h d G F i Y X N l L 0 F 1 d G 9 S Z W 1 v d m V k Q 2 9 s d W 1 u c z E u e 0 F s b G 9 j Y X R p b 2 5 f d G 9 f Q V N Q L D d 9 J n F 1 b 3 Q 7 L C Z x d W 9 0 O 1 N l Y 3 R p b 2 4 x L 0 F s b G 9 j Y X R p b 2 5 z I E R h d G F i Y X N l L 0 F 1 d G 9 S Z W 1 v d m V k Q 2 9 s d W 1 u c z E u e 0 F s b G 9 j Y X R p b 2 5 f d G 9 f Q 2 9 t b X V u a X R 5 X 1 B y b 2 d y Y W 1 z L D h 9 J n F 1 b 3 Q 7 L C Z x d W 9 0 O 1 N l Y 3 R p b 2 4 x L 0 F s b G 9 j Y X R p b 2 5 z I E R h d G F i Y X N l L 0 F 1 d G 9 S Z W 1 v d m V k Q 2 9 s d W 1 u c z E u e 0 F s b G 9 j Y X R p b 2 5 f d G 9 f S G V h b H R o L D l 9 J n F 1 b 3 Q 7 L C Z x d W 9 0 O 1 N l Y 3 R p b 2 4 x L 0 F s b G 9 j Y X R p b 2 5 z I E R h d G F i Y X N l L 0 F 1 d G 9 S Z W 1 v d m V k Q 2 9 s d W 1 u c z E u e 0 F s b G 9 j Y X R p b 2 5 f d G 9 f U m V h b F 9 F c 3 R h d G V f Y W 5 k X 0 R l d l 9 G d W 5 k L D E w f S Z x d W 9 0 O y w m c X V v d D t T Z W N 0 a W 9 u M S 9 B b G x v Y 2 F 0 a W 9 u c y B E Y X R h Y m F z Z S 9 B d X R v U m V t b 3 Z l Z E N v b H V t b n M x L n t B b G x v Y 2 F 0 a W 9 u X 3 R v X 0 F T U F 9 V T C w x M X 0 m c X V v d D s s J n F 1 b 3 Q 7 U 2 V j d G l v b j E v Q W x s b 2 N h d G l v b n M g R G F 0 Y W J h c 2 U v Q X V 0 b 1 J l b W 9 2 Z W R D b 2 x 1 b W 5 z M S 5 7 Q W x s b 2 N h d G l v b l 9 0 b 1 9 P d G h l c l 9 U c m l i Y W x f R 2 9 2 d C w x M n 0 m c X V v d D s s J n F 1 b 3 Q 7 U 2 V j d G l v b j E v Q W x s b 2 N h d G l v b n M g R G F 0 Y W J h c 2 U v Q X V 0 b 1 J l b W 9 2 Z W R D b 2 x 1 b W 5 z M S 5 7 V G 9 0 Y W x f Q W x s b 2 N h d G l v b l 9 0 b 1 9 U c m l i Y W x f R 2 9 2 Z X J u b W V u d C w x M 3 0 m c X V v d D s s J n F 1 b 3 Q 7 U 2 V j d G l v b j E v Q W x s b 2 N h d G l v b n M g R G F 0 Y W J h c 2 U v Q X V 0 b 1 J l b W 9 2 Z W R D b 2 x 1 b W 5 z M S 5 7 V G 9 0 Y W x f U m V 0 Z W 5 0 a W 9 u X 2 J 5 X 1 R y a W J h b F 9 C d X N p b m V z c 2 V z L D E 0 f S Z x d W 9 0 O y w m c X V v d D t T Z W N 0 a W 9 u M S 9 B b G x v Y 2 F 0 a W 9 u c y B E Y X R h Y m F z Z S 9 B d X R v U m V t b 3 Z l Z E N v b H V t b n M x L n t U b 3 R h b F 9 D b 2 5 0 c m l i d X R p b 2 5 f d G 9 f U 3 V z d G F p b m F i a W x p d H l f R n V u Z C w x N X 0 m c X V v d D s s J n F 1 b 3 Q 7 U 2 V j d G l v b j E v Q W x s b 2 N h d G l v b n M g R G F 0 Y W J h c 2 U v Q X V 0 b 1 J l b W 9 2 Z W R D b 2 x 1 b W 5 z M S 5 7 U G V y Y 2 V u d F 9 B b G x v Y 2 F 0 a W 9 u X 3 R v X 1 R y a W J h b F 9 H b 3 Z l c m 5 t Z W 5 0 L D E 2 f S Z x d W 9 0 O y w m c X V v d D t T Z W N 0 a W 9 u M S 9 B b G x v Y 2 F 0 a W 9 u c y B E Y X R h Y m F z Z S 9 B d X R v U m V t b 3 Z l Z E N v b H V t b n M x L n t Q Z X J j Z W 5 0 X 1 J l d G V u d G l v b l 9 i e V 9 U c m l i Y W x f Q n V z a W 5 l c 3 N l c y w x N 3 0 m c X V v d D s s J n F 1 b 3 Q 7 U 2 V j d G l v b j E v Q W x s b 2 N h d G l v b n M g R G F 0 Y W J h c 2 U v Q X V 0 b 1 J l b W 9 2 Z W R D b 2 x 1 b W 5 z M S 5 7 U G V y Y 2 V u d F 9 D b 2 5 0 c m l i d X R p b 2 5 f d G 9 f U 3 V z d G F p b m F i a W x p d H l f R n V u Z C w x O H 0 m c X V v d D s s J n F 1 b 3 Q 7 U 2 V j d G l v b j E v Q W x s b 2 N h d G l v b n M g R G F 0 Y W J h c 2 U v Q X V 0 b 1 J l b W 9 2 Z W R D b 2 x 1 b W 5 z M S 5 7 V G F y Z 2 V 0 Z W R f U G V y Y 2 V u d F 9 H c m 9 3 d G h f b 2 Z f Q W x s b 2 N h d G l v b i w x O X 0 m c X V v d D s s J n F 1 b 3 Q 7 U 2 V j d G l v b j E v Q W x s b 2 N h d G l v b n M g R G F 0 Y W J h c 2 U v Q X V 0 b 1 J l b W 9 2 Z W R D b 2 x 1 b W 5 z M S 5 7 U m V h b G l 6 Z W R f U G V y Y 2 V u d F 9 H c m 9 3 d G h f b 2 Z f Q W x s b 2 N h d G l v b i w y M H 0 m c X V v d D s s J n F 1 b 3 Q 7 U 2 V j d G l v b j E v Q W x s b 2 N h d G l v b n M g R G F 0 Y W J h c 2 U v Q X V 0 b 1 J l b W 9 2 Z W R D b 2 x 1 b W 5 z M S 5 7 V G F y Z 2 V 0 Z W R f T m 9 t a W 5 h b F 9 H c m 9 3 d G h f b 2 Z f Q W x s b 2 N h d G l v b i w y M X 0 m c X V v d D s s J n F 1 b 3 Q 7 U 2 V j d G l v b j E v Q W x s b 2 N h d G l v b n M g R G F 0 Y W J h c 2 U v Q X V 0 b 1 J l b W 9 2 Z W R D b 2 x 1 b W 5 z M S 5 7 U m V h b G l 6 Z W R f T m 9 t a W 5 h b F 9 H c m 9 3 d G h f b 2 Z f Q W x s b 2 N h d G l v b i w y M n 0 m c X V v d D s s J n F 1 b 3 Q 7 U 2 V j d G l v b j E v Q W x s b 2 N h d G l v b n M g R G F 0 Y W J h c 2 U v Q X V 0 b 1 J l b W 9 2 Z W R D b 2 x 1 b W 5 z M S 5 7 V G F y Z 2 V 0 Z W R f U G V y Y 2 V u d F 9 B b G x v Y 2 F 0 a W 9 u X 3 R v X 1 R y a W J h b F 9 H b 3 Z l c m 5 t Z W 5 0 L D I z f S Z x d W 9 0 O y w m c X V v d D t T Z W N 0 a W 9 u M S 9 B b G x v Y 2 F 0 a W 9 u c y B E Y X R h Y m F z Z S 9 B d X R v U m V t b 3 Z l Z E N v b H V t b n M x L n t S Z W F s a X p l Z F 9 O b 2 1 p b m F s X 0 1 p b l 9 H c m 9 3 d G h f b 2 Z f Q W x s b 2 N h d G l v b i w y N H 0 m c X V v d D s s J n F 1 b 3 Q 7 U 2 V j d G l v b j E v Q W x s b 2 N h d G l v b n M g R G F 0 Y W J h c 2 U v Q X V 0 b 1 J l b W 9 2 Z W R D b 2 x 1 b W 5 z M S 5 7 U m V h b G l 6 Z W R f T m 9 t a W 5 h b F 9 N Y X h f R 3 J v d 3 R o X 2 9 m X 0 F s b G 9 j Y X R p b 2 4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B b G x v Y 2 F 0 a W 9 u c y B E Y X R h Y m F z Z S 9 B d X R v U m V t b 3 Z l Z E N v b H V t b n M x L n t G a X N j Y W x f W W V h c i w w f S Z x d W 9 0 O y w m c X V v d D t T Z W N 0 a W 9 u M S 9 B b G x v Y 2 F 0 a W 9 u c y B E Y X R h Y m F z Z S 9 B d X R v U m V t b 3 Z l Z E N v b H V t b n M x L n t E Z X N j c m l w d G l v b i w x f S Z x d W 9 0 O y w m c X V v d D t T Z W N 0 a W 9 u M S 9 B b G x v Y 2 F 0 a W 9 u c y B E Y X R h Y m F z Z S 9 B d X R v U m V t b 3 Z l Z E N v b H V t b n M x L n t O Z X R f S W 5 j b 2 1 l L D J 9 J n F 1 b 3 Q 7 L C Z x d W 9 0 O 1 N l Y 3 R p b 2 4 x L 0 F s b G 9 j Y X R p b 2 5 z I E R h d G F i Y X N l L 0 F 1 d G 9 S Z W 1 v d m V k Q 2 9 s d W 1 u c z E u e 1 B l c m N l b n R f R 3 J v d 3 R o X 2 9 m X 0 5 l d F 9 J b m N v b W U s M 3 0 m c X V v d D s s J n F 1 b 3 Q 7 U 2 V j d G l v b j E v Q W x s b 2 N h d G l v b n M g R G F 0 Y W J h c 2 U v Q X V 0 b 1 J l b W 9 2 Z W R D b 2 x 1 b W 5 z M S 5 7 Q X Z n X 1 B l c m N l b n R f R 3 J v d 3 R o X 2 9 m X 0 5 l d F 9 J b m N v b W U s N H 0 m c X V v d D s s J n F 1 b 3 Q 7 U 2 V j d G l v b j E v Q W x s b 2 N h d G l v b n M g R G F 0 Y W J h c 2 U v Q X V 0 b 1 J l b W 9 2 Z W R D b 2 x 1 b W 5 z M S 5 7 Q W x s b 2 N h d G l v b l 9 0 b 1 9 Q c m 9 n c m F t b W F 0 a W N f T E x D c y w 1 f S Z x d W 9 0 O y w m c X V v d D t T Z W N 0 a W 9 u M S 9 B b G x v Y 2 F 0 a W 9 u c y B E Y X R h Y m F z Z S 9 B d X R v U m V t b 3 Z l Z E N v b H V t b n M x L n t B b G x v Y 2 F 0 a W 9 u X 3 R v X 0 d l b m V y Y W x f R n V u Z C w 2 f S Z x d W 9 0 O y w m c X V v d D t T Z W N 0 a W 9 u M S 9 B b G x v Y 2 F 0 a W 9 u c y B E Y X R h Y m F z Z S 9 B d X R v U m V t b 3 Z l Z E N v b H V t b n M x L n t B b G x v Y 2 F 0 a W 9 u X 3 R v X 0 F T U C w 3 f S Z x d W 9 0 O y w m c X V v d D t T Z W N 0 a W 9 u M S 9 B b G x v Y 2 F 0 a W 9 u c y B E Y X R h Y m F z Z S 9 B d X R v U m V t b 3 Z l Z E N v b H V t b n M x L n t B b G x v Y 2 F 0 a W 9 u X 3 R v X 0 N v b W 1 1 b m l 0 e V 9 Q c m 9 n c m F t c y w 4 f S Z x d W 9 0 O y w m c X V v d D t T Z W N 0 a W 9 u M S 9 B b G x v Y 2 F 0 a W 9 u c y B E Y X R h Y m F z Z S 9 B d X R v U m V t b 3 Z l Z E N v b H V t b n M x L n t B b G x v Y 2 F 0 a W 9 u X 3 R v X 0 h l Y W x 0 a C w 5 f S Z x d W 9 0 O y w m c X V v d D t T Z W N 0 a W 9 u M S 9 B b G x v Y 2 F 0 a W 9 u c y B E Y X R h Y m F z Z S 9 B d X R v U m V t b 3 Z l Z E N v b H V t b n M x L n t B b G x v Y 2 F 0 a W 9 u X 3 R v X 1 J l Y W x f R X N 0 Y X R l X 2 F u Z F 9 E Z X Z f R n V u Z C w x M H 0 m c X V v d D s s J n F 1 b 3 Q 7 U 2 V j d G l v b j E v Q W x s b 2 N h d G l v b n M g R G F 0 Y W J h c 2 U v Q X V 0 b 1 J l b W 9 2 Z W R D b 2 x 1 b W 5 z M S 5 7 Q W x s b 2 N h d G l v b l 9 0 b 1 9 B U 1 B f V U w s M T F 9 J n F 1 b 3 Q 7 L C Z x d W 9 0 O 1 N l Y 3 R p b 2 4 x L 0 F s b G 9 j Y X R p b 2 5 z I E R h d G F i Y X N l L 0 F 1 d G 9 S Z W 1 v d m V k Q 2 9 s d W 1 u c z E u e 0 F s b G 9 j Y X R p b 2 5 f d G 9 f T 3 R o Z X J f V H J p Y m F s X 0 d v d n Q s M T J 9 J n F 1 b 3 Q 7 L C Z x d W 9 0 O 1 N l Y 3 R p b 2 4 x L 0 F s b G 9 j Y X R p b 2 5 z I E R h d G F i Y X N l L 0 F 1 d G 9 S Z W 1 v d m V k Q 2 9 s d W 1 u c z E u e 1 R v d G F s X 0 F s b G 9 j Y X R p b 2 5 f d G 9 f V H J p Y m F s X 0 d v d m V y b m 1 l b n Q s M T N 9 J n F 1 b 3 Q 7 L C Z x d W 9 0 O 1 N l Y 3 R p b 2 4 x L 0 F s b G 9 j Y X R p b 2 5 z I E R h d G F i Y X N l L 0 F 1 d G 9 S Z W 1 v d m V k Q 2 9 s d W 1 u c z E u e 1 R v d G F s X 1 J l d G V u d G l v b l 9 i e V 9 U c m l i Y W x f Q n V z a W 5 l c 3 N l c y w x N H 0 m c X V v d D s s J n F 1 b 3 Q 7 U 2 V j d G l v b j E v Q W x s b 2 N h d G l v b n M g R G F 0 Y W J h c 2 U v Q X V 0 b 1 J l b W 9 2 Z W R D b 2 x 1 b W 5 z M S 5 7 V G 9 0 Y W x f Q 2 9 u d H J p Y n V 0 a W 9 u X 3 R v X 1 N 1 c 3 R h a W 5 h Y m l s a X R 5 X 0 Z 1 b m Q s M T V 9 J n F 1 b 3 Q 7 L C Z x d W 9 0 O 1 N l Y 3 R p b 2 4 x L 0 F s b G 9 j Y X R p b 2 5 z I E R h d G F i Y X N l L 0 F 1 d G 9 S Z W 1 v d m V k Q 2 9 s d W 1 u c z E u e 1 B l c m N l b n R f Q W x s b 2 N h d G l v b l 9 0 b 1 9 U c m l i Y W x f R 2 9 2 Z X J u b W V u d C w x N n 0 m c X V v d D s s J n F 1 b 3 Q 7 U 2 V j d G l v b j E v Q W x s b 2 N h d G l v b n M g R G F 0 Y W J h c 2 U v Q X V 0 b 1 J l b W 9 2 Z W R D b 2 x 1 b W 5 z M S 5 7 U G V y Y 2 V u d F 9 S Z X R l b n R p b 2 5 f Y n l f V H J p Y m F s X 0 J 1 c 2 l u Z X N z Z X M s M T d 9 J n F 1 b 3 Q 7 L C Z x d W 9 0 O 1 N l Y 3 R p b 2 4 x L 0 F s b G 9 j Y X R p b 2 5 z I E R h d G F i Y X N l L 0 F 1 d G 9 S Z W 1 v d m V k Q 2 9 s d W 1 u c z E u e 1 B l c m N l b n R f Q 2 9 u d H J p Y n V 0 a W 9 u X 3 R v X 1 N 1 c 3 R h a W 5 h Y m l s a X R 5 X 0 Z 1 b m Q s M T h 9 J n F 1 b 3 Q 7 L C Z x d W 9 0 O 1 N l Y 3 R p b 2 4 x L 0 F s b G 9 j Y X R p b 2 5 z I E R h d G F i Y X N l L 0 F 1 d G 9 S Z W 1 v d m V k Q 2 9 s d W 1 u c z E u e 1 R h c m d l d G V k X 1 B l c m N l b n R f R 3 J v d 3 R o X 2 9 m X 0 F s b G 9 j Y X R p b 2 4 s M T l 9 J n F 1 b 3 Q 7 L C Z x d W 9 0 O 1 N l Y 3 R p b 2 4 x L 0 F s b G 9 j Y X R p b 2 5 z I E R h d G F i Y X N l L 0 F 1 d G 9 S Z W 1 v d m V k Q 2 9 s d W 1 u c z E u e 1 J l Y W x p e m V k X 1 B l c m N l b n R f R 3 J v d 3 R o X 2 9 m X 0 F s b G 9 j Y X R p b 2 4 s M j B 9 J n F 1 b 3 Q 7 L C Z x d W 9 0 O 1 N l Y 3 R p b 2 4 x L 0 F s b G 9 j Y X R p b 2 5 z I E R h d G F i Y X N l L 0 F 1 d G 9 S Z W 1 v d m V k Q 2 9 s d W 1 u c z E u e 1 R h c m d l d G V k X 0 5 v b W l u Y W x f R 3 J v d 3 R o X 2 9 m X 0 F s b G 9 j Y X R p b 2 4 s M j F 9 J n F 1 b 3 Q 7 L C Z x d W 9 0 O 1 N l Y 3 R p b 2 4 x L 0 F s b G 9 j Y X R p b 2 5 z I E R h d G F i Y X N l L 0 F 1 d G 9 S Z W 1 v d m V k Q 2 9 s d W 1 u c z E u e 1 J l Y W x p e m V k X 0 5 v b W l u Y W x f R 3 J v d 3 R o X 2 9 m X 0 F s b G 9 j Y X R p b 2 4 s M j J 9 J n F 1 b 3 Q 7 L C Z x d W 9 0 O 1 N l Y 3 R p b 2 4 x L 0 F s b G 9 j Y X R p b 2 5 z I E R h d G F i Y X N l L 0 F 1 d G 9 S Z W 1 v d m V k Q 2 9 s d W 1 u c z E u e 1 R h c m d l d G V k X 1 B l c m N l b n R f Q W x s b 2 N h d G l v b l 9 0 b 1 9 U c m l i Y W x f R 2 9 2 Z X J u b W V u d C w y M 3 0 m c X V v d D s s J n F 1 b 3 Q 7 U 2 V j d G l v b j E v Q W x s b 2 N h d G l v b n M g R G F 0 Y W J h c 2 U v Q X V 0 b 1 J l b W 9 2 Z W R D b 2 x 1 b W 5 z M S 5 7 U m V h b G l 6 Z W R f T m 9 t a W 5 h b F 9 N a W 5 f R 3 J v d 3 R o X 2 9 m X 0 F s b G 9 j Y X R p b 2 4 s M j R 9 J n F 1 b 3 Q 7 L C Z x d W 9 0 O 1 N l Y 3 R p b 2 4 x L 0 F s b G 9 j Y X R p b 2 5 z I E R h d G F i Y X N l L 0 F 1 d G 9 S Z W 1 v d m V k Q 2 9 s d W 1 u c z E u e 1 J l Y W x p e m V k X 0 5 v b W l u Y W x f T W F 4 X 0 d y b 3 d 0 a F 9 v Z l 9 B b G x v Y 2 F 0 a W 9 u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b 2 N h d G l v b n M l M j B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v Y 2 F 0 a W 9 u c y U y M E R h d G F i Y X N l L 0 R h d G F i Y X N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J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Q S S I g L z 4 8 R W 5 0 c n k g V H l w Z T 0 i R m l s b G V k Q 2 9 t c G x l d G V S Z X N 1 b H R U b 1 d v c m t z a G V l d C I g V m F s d W U 9 I m w x I i A v P j x F b n R y e S B U e X B l P S J R d W V y e U l E I i B W Y W x 1 Z T 0 i c z l j Z j Y 4 N T Q 5 L T U z O T g t N G Y 5 M S 0 5 Y z k w L T B i O T Q 0 M D Z l M T c 2 M y I g L z 4 8 R W 5 0 c n k g V H l w Z T 0 i R m l s b E x h c 3 R V c G R h d G V k I i B W Y W x 1 Z T 0 i Z D I w M j U t M D k t M T J U M T g 6 M j k 6 N D U u M T U 5 N j g w M l o i I C 8 + P E V u d H J 5 I F R 5 c G U 9 I k Z p b G x D b 2 x 1 b W 5 U e X B l c y I g V m F s d W U 9 I n N D U V V G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V u Z F 9 v Z l 9 Q Z X J p b 2 Q m c X V v d D s s J n F 1 b 3 Q 7 Q 1 B J Q V V D U 0 w m c X V v d D s s J n F 1 b 3 Q 7 W W V h c i Z x d W 9 0 O y w m c X V v d D s z I H l y L i B B b m 5 1 Y W w g Q 2 h h b m d l I G l u I E N Q S S Z x d W 9 0 O y w m c X V v d D s z I H l y L i B B b m 5 1 Y W w g Q 2 h h b m d l I G l u I E N Q S S A r I D I l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S S 9 B d X R v U m V t b 3 Z l Z E N v b H V t b n M x L n t F b m R f b 2 Z f U G V y a W 9 k L D B 9 J n F 1 b 3 Q 7 L C Z x d W 9 0 O 1 N l Y 3 R p b 2 4 x L 0 N Q S S 9 B d X R v U m V t b 3 Z l Z E N v b H V t b n M x L n t D U E l B V U N T T C w x f S Z x d W 9 0 O y w m c X V v d D t T Z W N 0 a W 9 u M S 9 D U E k v Q X V 0 b 1 J l b W 9 2 Z W R D b 2 x 1 b W 5 z M S 5 7 W W V h c i w y f S Z x d W 9 0 O y w m c X V v d D t T Z W N 0 a W 9 u M S 9 D U E k v Q X V 0 b 1 J l b W 9 2 Z W R D b 2 x 1 b W 5 z M S 5 7 M y B 5 c i 4 g Q W 5 u d W F s I E N o Y W 5 n Z S B p b i B D U E k s M 3 0 m c X V v d D s s J n F 1 b 3 Q 7 U 2 V j d G l v b j E v Q 1 B J L 0 F 1 d G 9 S Z W 1 v d m V k Q 2 9 s d W 1 u c z E u e z M g e X I u I E F u b n V h b C B D a G F u Z 2 U g a W 4 g Q 1 B J I C s g M i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1 B J L 0 F 1 d G 9 S Z W 1 v d m V k Q 2 9 s d W 1 u c z E u e 0 V u Z F 9 v Z l 9 Q Z X J p b 2 Q s M H 0 m c X V v d D s s J n F 1 b 3 Q 7 U 2 V j d G l v b j E v Q 1 B J L 0 F 1 d G 9 S Z W 1 v d m V k Q 2 9 s d W 1 u c z E u e 0 N Q S U F V Q 1 N M L D F 9 J n F 1 b 3 Q 7 L C Z x d W 9 0 O 1 N l Y 3 R p b 2 4 x L 0 N Q S S 9 B d X R v U m V t b 3 Z l Z E N v b H V t b n M x L n t Z Z W F y L D J 9 J n F 1 b 3 Q 7 L C Z x d W 9 0 O 1 N l Y 3 R p b 2 4 x L 0 N Q S S 9 B d X R v U m V t b 3 Z l Z E N v b H V t b n M x L n s z I H l y L i B B b m 5 1 Y W w g Q 2 h h b m d l I G l u I E N Q S S w z f S Z x d W 9 0 O y w m c X V v d D t T Z W N 0 a W 9 u M S 9 D U E k v Q X V 0 b 1 J l b W 9 2 Z W R D b 2 x 1 b W 5 z M S 5 7 M y B 5 c i 4 g Q W 5 u d W F s I E N o Y W 5 n Z S B p b i B D U E k g K y A y J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S S 9 p b m Z s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a W 9 u J T I w b 2 Y l M j B G a W x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a W 9 u J T I w b 2 Y l M j B G a W x l L 0 N h c 2 g l M j B B b G x v Y 2 F 0 a W 9 u c y U y M E R h d G F i Y X N l J T I w e G x z e F 9 o d H R w c y U z Q S U y R i U y R m N o a W N r Y X N h d 2 5 h d G l v b i U y M H N o Y X J l c G 9 p b n Q l M j B j b 2 0 l M k Z z a X R l c y U y R k N h c 2 h N Y W 5 h Z 2 V t Z W 5 0 Y W 5 k Q W x s b 2 N h d G l v b i U y R l N o Y X J l Z C U y M E R v Y 3 V t Z W 5 0 c y U y R k d l b m V y Y W w l M k Z B Z G 1 p b m l z d H J h d G l v b i U y R k R h d G E l M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a W 9 u J T I w b 2 Y l M j B G a W x l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R j w v S X R l b V B h d G g + P C 9 J d G V t T G 9 j Y X R p b 2 4 + P F N 0 Y W J s Z U V u d H J p Z X M + P E V u d H J 5 I F R 5 c G U 9 I l F 1 Z X J 5 S U Q i I F Z h b H V l P S J z N T U x N W R l Y W M t N j M 1 O S 0 0 M 2 N j L T l k N T A t O T A 1 Y W M 3 Z j Y w Y z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0 F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Y 6 N D Q 6 M j c u O T U 4 N z g w M F o i I C 8 + P E V u d H J 5 I F R 5 c G U 9 I k Z p b G x D b 2 x 1 b W 5 U e X B l c y I g V m F s d W U 9 I n N C Z 1 U 9 I i A v P j x F b n R y e S B U e X B l P S J G a W x s Q 2 9 s d W 1 u T m F t Z X M i I F Z h b H V l P S J z W y Z x d W 9 0 O 1 J h b m d l J n F 1 b 3 Q 7 L C Z x d W 9 0 O 1 B l c m N l b n R f Q W x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R i 9 B d X R v U m V t b 3 Z l Z E N v b H V t b n M x L n t S Y W 5 n Z S w w f S Z x d W 9 0 O y w m c X V v d D t T Z W N 0 a W 9 u M S 9 H Q U Y v Q X V 0 b 1 J l b W 9 2 Z W R D b 2 x 1 b W 5 z M S 5 7 U G V y Y 2 V u d F 9 B b G x v Y 2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B R i 9 B d X R v U m V t b 3 Z l Z E N v b H V t b n M x L n t S Y W 5 n Z S w w f S Z x d W 9 0 O y w m c X V v d D t T Z W N 0 a W 9 u M S 9 H Q U Y v Q X V 0 b 1 J l b W 9 2 Z W R D b 2 x 1 b W 5 z M S 5 7 U G V y Y 2 V u d F 9 B b G x v Y 2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G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U Y v R 2 V u Z X J h b C U y M E F s b G 9 j Y X R p b 2 4 l M j B G c m F t Z X d v c m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U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G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7 S o M s w 0 B h A o 5 y r N Q k F t M s A A A A A A g A A A A A A A 2 Y A A M A A A A A Q A A A A 8 D L 1 l V f 1 A C K A 3 q w T / g b s s g A A A A A E g A A A o A A A A B A A A A A N f v U 7 7 r u m x d j D B p u V v I a O U A A A A N u k 1 F T T I E M F 8 r x v L J 7 z h T 9 F a 9 r P G N y I V S e O Y G 8 f w 4 B z P G b M t C T 3 q A Q A / d O 9 t R l H H w H + J R w G 5 r E P u + H H 4 F w J d Q M W 1 9 e U o A S V I f R l 1 R s 7 S s Z 6 F A A A A O N 8 / R / S 5 K Q g U r d K e D I h U 4 t m l C O 8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f04d4-d851-49fc-99df-afef67022f4f" xsi:nil="true"/>
    <lcf76f155ced4ddcb4097134ff3c332f xmlns="d93913b3-8df6-4cfd-bd2b-df7fdb0502cb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E0E51-45EA-49F1-B6DD-03F275334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913b3-8df6-4cfd-bd2b-df7fdb0502cb"/>
    <ds:schemaRef ds:uri="294f04d4-d851-49fc-99df-afef67022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0175F0-D15C-45FE-B964-AECFD5075F8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8264A6B-8A76-46B0-9877-1F00F410EBC5}">
  <ds:schemaRefs>
    <ds:schemaRef ds:uri="http://schemas.microsoft.com/office/2006/metadata/properties"/>
    <ds:schemaRef ds:uri="http://schemas.microsoft.com/office/infopath/2007/PartnerControls"/>
    <ds:schemaRef ds:uri="294f04d4-d851-49fc-99df-afef67022f4f"/>
    <ds:schemaRef ds:uri="d93913b3-8df6-4cfd-bd2b-df7fdb0502cb"/>
  </ds:schemaRefs>
</ds:datastoreItem>
</file>

<file path=customXml/itemProps4.xml><?xml version="1.0" encoding="utf-8"?>
<ds:datastoreItem xmlns:ds="http://schemas.openxmlformats.org/officeDocument/2006/customXml" ds:itemID="{0E40F47E-B515-4A8F-B931-42AEE481A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Instructions</vt:lpstr>
      <vt:lpstr>1 - Allocations Overview</vt:lpstr>
      <vt:lpstr>3 - Prior Year Comparison </vt:lpstr>
      <vt:lpstr>4 - Targeted Growth Rate</vt:lpstr>
      <vt:lpstr>Overview - Targeted</vt:lpstr>
      <vt:lpstr>5 - GAF</vt:lpstr>
      <vt:lpstr>Base and Excess Form</vt:lpstr>
      <vt:lpstr>Targeted Growth Comparison</vt:lpstr>
      <vt:lpstr>Data Output - Target Ranges</vt:lpstr>
      <vt:lpstr>Data Output - Annotations</vt:lpstr>
      <vt:lpstr>Net Income Monthly</vt:lpstr>
      <vt:lpstr>CPI Monthly</vt:lpstr>
      <vt:lpstr>Allocations Database</vt:lpstr>
      <vt:lpstr>Projected Data</vt:lpstr>
      <vt:lpstr>CPI</vt:lpstr>
      <vt:lpstr>GAF</vt:lpstr>
      <vt:lpstr>Review</vt:lpstr>
      <vt:lpstr>currentFiscalYear</vt:lpstr>
      <vt:lpstr>'5 - GAF'!maxRealizedYear</vt:lpstr>
      <vt:lpstr>netIncome</vt:lpstr>
      <vt:lpstr>totalBusiness</vt:lpstr>
      <vt:lpstr>totalGovt</vt:lpstr>
      <vt:lpstr>totalSusFund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2023-02-17T20:59:16Z</dcterms:created>
  <dcterms:modified xsi:type="dcterms:W3CDTF">2025-09-12T20:07:51Z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0x010100D0DEC50B8889164F9499F73D6B22F659</vt:lpwstr>
  </property>
  <property fmtid="{D5CDD505-2E9C-101B-9397-08002B2CF9AE}" pid="3" name="MediaServiceImageTags">
    <vt:lpwstr/>
  </property>
</Properties>
</file>